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330" windowHeight="5010" activeTab="6"/>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'BS'!$A$1:$G$59</definedName>
    <definedName name="_xlnm.Print_Area" localSheetId="3">'Equity'!$A$1:$H$61</definedName>
    <definedName name="_xlnm.Print_Area" localSheetId="5">'Notes-A'!$A$1:$E$121</definedName>
    <definedName name="_xlnm.Print_Area" localSheetId="6">'Notes-B'!$A$1:$G$202</definedName>
  </definedNames>
  <calcPr fullCalcOnLoad="1"/>
</workbook>
</file>

<file path=xl/comments3.xml><?xml version="1.0" encoding="utf-8"?>
<comments xmlns="http://schemas.openxmlformats.org/spreadsheetml/2006/main">
  <authors>
    <author>Kementerian Pendidikan</author>
  </authors>
  <commentList>
    <comment ref="G26" authorId="0">
      <text>
        <r>
          <rPr>
            <b/>
            <sz val="8"/>
            <rFont val="Tahoma"/>
            <family val="0"/>
          </rPr>
          <t xml:space="preserve">EO:
Transfer adv fr Mindef fr OC to TC
</t>
        </r>
        <r>
          <rPr>
            <sz val="8"/>
            <rFont val="Tahoma"/>
            <family val="0"/>
          </rPr>
          <t xml:space="preserve">
</t>
        </r>
      </text>
    </comment>
  </commentList>
</comments>
</file>

<file path=xl/comments6.xml><?xml version="1.0" encoding="utf-8"?>
<comments xmlns="http://schemas.openxmlformats.org/spreadsheetml/2006/main">
  <authors>
    <author>Kementerian Pendidikan</author>
  </authors>
  <commentList>
    <comment ref="E88" authorId="0">
      <text>
        <r>
          <rPr>
            <sz val="8"/>
            <rFont val="Tahoma"/>
            <family val="0"/>
          </rPr>
          <t xml:space="preserve">Planet: USD221,548 - USD95775 @ 3.78
</t>
        </r>
      </text>
    </comment>
  </commentList>
</comments>
</file>

<file path=xl/sharedStrings.xml><?xml version="1.0" encoding="utf-8"?>
<sst xmlns="http://schemas.openxmlformats.org/spreadsheetml/2006/main" count="311" uniqueCount="223">
  <si>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</si>
  <si>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</si>
  <si>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</si>
  <si>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</si>
  <si>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</si>
  <si>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</si>
  <si>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</si>
  <si>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</si>
  <si>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</si>
  <si>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</si>
  <si>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</si>
  <si>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</si>
  <si>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</si>
  <si>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</si>
  <si>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</si>
  <si>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</si>
  <si>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</si>
  <si>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</si>
  <si>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</si>
  <si>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</si>
  <si>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</si>
  <si>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</si>
  <si>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</si>
  <si>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</si>
  <si>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</si>
  <si>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</si>
  <si>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</si>
  <si>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</si>
  <si>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</si>
  <si>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</si>
  <si>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</si>
  <si>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</si>
  <si>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</si>
  <si>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</si>
  <si>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</si>
  <si>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</si>
  <si>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</si>
  <si>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</si>
  <si>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</si>
  <si>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</si>
  <si>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</si>
  <si>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</si>
  <si>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</si>
  <si>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</si>
  <si>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</si>
  <si>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</si>
  <si>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</si>
  <si>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</si>
  <si>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</si>
  <si>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</si>
  <si>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</si>
  <si>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</si>
  <si>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</si>
  <si>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</si>
  <si>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</si>
  <si>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</si>
  <si>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</si>
  <si>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</si>
  <si>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</si>
  <si>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</si>
  <si>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</si>
  <si>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</si>
  <si>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</si>
  <si>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</si>
  <si>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</si>
  <si>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</si>
  <si>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</si>
  <si>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</si>
  <si>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</si>
  <si>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</si>
  <si>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</si>
  <si>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</si>
  <si>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</si>
  <si>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</si>
  <si>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</si>
  <si>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</si>
  <si>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</si>
  <si>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</si>
  <si>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</si>
  <si>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</si>
  <si>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</si>
  <si>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</si>
  <si>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</si>
  <si>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</si>
  <si>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</si>
  <si>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</si>
  <si>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</si>
  <si>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</si>
  <si>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</si>
  <si>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</si>
  <si>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</si>
  <si>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</si>
  <si>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</si>
  <si>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</si>
  <si>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14</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</si>
  <si>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</si>
  <si>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</si>
  <si>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</si>
  <si>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</si>
  <si>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</si>
  <si>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</si>
  <si>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</si>
  <si>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</si>
  <si>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</si>
  <si>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</si>
  <si>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</si>
  <si>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</si>
  <si>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</si>
  <si>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</si>
  <si>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</si>
  <si>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</si>
  <si>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</si>
  <si>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</si>
  <si>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</si>
  <si>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</si>
  <si>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</si>
  <si>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</si>
  <si>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</si>
  <si>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</si>
  <si>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(Accumulated Loss)/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</si>
  <si>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</si>
  <si>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</si>
  <si>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</si>
  <si>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</si>
  <si>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</si>
  <si>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</si>
  <si>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</si>
  <si>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</si>
  <si>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</si>
  <si>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</si>
  <si>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</si>
  <si>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</si>
  <si>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</si>
  <si>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</si>
  <si>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</si>
  <si>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</si>
  <si>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</si>
  <si>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</si>
  <si>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</si>
  <si>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</si>
  <si>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</si>
  <si>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</si>
  <si>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</si>
  <si>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</si>
  <si>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</si>
  <si>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</si>
  <si>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</si>
  <si>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</si>
  <si>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Authorisation for issue</t>
  </si>
  <si>
    <t>Balance</t>
  </si>
  <si>
    <t>18.03.2004</t>
  </si>
  <si>
    <t>Cumulative quarter</t>
  </si>
  <si>
    <t>30.6.2004</t>
  </si>
  <si>
    <t>31.12.2004</t>
  </si>
  <si>
    <t xml:space="preserve">Sdn Bhd ("MHP"), a common director related company </t>
  </si>
  <si>
    <t>Share premium</t>
  </si>
  <si>
    <t>Qualification of audit report of the preceding annual financial statements</t>
  </si>
  <si>
    <t>18.03.2004 To</t>
  </si>
  <si>
    <t>As at 1 January 2005</t>
  </si>
  <si>
    <t>Material subsequent events</t>
  </si>
  <si>
    <t xml:space="preserve">    </t>
  </si>
  <si>
    <t>Short term deposits</t>
  </si>
  <si>
    <t>Net profit for the period</t>
  </si>
  <si>
    <t>Other investments</t>
  </si>
  <si>
    <t>Bank overdrafts (included within short term borrowings)</t>
  </si>
  <si>
    <t>- Investment in unquoted shares, outside Malaysia</t>
  </si>
  <si>
    <t>15.</t>
  </si>
  <si>
    <t xml:space="preserve">Individual quarter </t>
  </si>
  <si>
    <t>(Audited)</t>
  </si>
  <si>
    <t xml:space="preserve">Retained profits </t>
  </si>
  <si>
    <t>At cost</t>
  </si>
  <si>
    <t>At carrying value</t>
  </si>
  <si>
    <t>At market value</t>
  </si>
  <si>
    <t>(a) Total purchases and disposals of quoted securities for the current quarter are as follows:</t>
  </si>
  <si>
    <t>Purchase consideration</t>
  </si>
  <si>
    <t xml:space="preserve">Sale proceeds </t>
  </si>
  <si>
    <t xml:space="preserve">Gain on disposal </t>
  </si>
  <si>
    <t>Pursuant to intial public offering</t>
  </si>
  <si>
    <t>Interim dividend paid</t>
  </si>
  <si>
    <t>related company</t>
  </si>
  <si>
    <t>Shareholders' equity</t>
  </si>
  <si>
    <t>Minority interest</t>
  </si>
  <si>
    <t>31 December 2004 paid</t>
  </si>
  <si>
    <t xml:space="preserve">Final dividend for financial year ended </t>
  </si>
  <si>
    <t>31 December 2005 paid</t>
  </si>
  <si>
    <t>Income tax expense:</t>
  </si>
  <si>
    <t>Malaysian income tax</t>
  </si>
  <si>
    <t>Overprovision of Malaysian income tax in prior year</t>
  </si>
  <si>
    <t>(a)</t>
  </si>
  <si>
    <t>(b)</t>
  </si>
  <si>
    <t>Dividends paid</t>
  </si>
  <si>
    <t>Bankers' acceptances and trust receipts</t>
  </si>
  <si>
    <t>- Research and development expenditure</t>
  </si>
  <si>
    <t>31 DECEMBER 2005</t>
  </si>
  <si>
    <t>FOR THE FOURTH QUARTER ENDED 31 DECEMBER 2005</t>
  </si>
  <si>
    <t>31.12.2005</t>
  </si>
  <si>
    <t>AS AT 31 DECEMBER 2005</t>
  </si>
  <si>
    <t>12 months ended</t>
  </si>
  <si>
    <t>-31.12.2005</t>
  </si>
  <si>
    <t>As at 31 December 2004</t>
  </si>
  <si>
    <t>As at 31 December 2005</t>
  </si>
  <si>
    <t>Significant related party transactions of the Group for the quarter ended 31 December 2005 are as follows:</t>
  </si>
  <si>
    <t>Listing expenses</t>
  </si>
  <si>
    <t xml:space="preserve">Translation </t>
  </si>
  <si>
    <t>Reserve</t>
  </si>
  <si>
    <t>Currency translation differences</t>
  </si>
  <si>
    <t>Interim dividend for financial year ended</t>
  </si>
  <si>
    <t>(b) Investments in quoted securities as at 31 December 2005 are as follows:</t>
  </si>
  <si>
    <t>31 December 2005 were as follows:-</t>
  </si>
  <si>
    <t>Corporate proposals (cont'd)</t>
  </si>
  <si>
    <t>Changes in material litigation (cont'd)</t>
  </si>
  <si>
    <t>Deposits at call</t>
  </si>
  <si>
    <t>Bank overdraft</t>
  </si>
  <si>
    <t>Development costs</t>
  </si>
  <si>
    <t xml:space="preserve">Subcontractor fee payable to Ledtronic Sdn Bhd, a common director </t>
  </si>
  <si>
    <t>As at 18 March 2004</t>
  </si>
  <si>
    <t>Issue of shares:</t>
  </si>
  <si>
    <t>Acquisition of subsidiaries</t>
  </si>
  <si>
    <t>3.01^</t>
  </si>
  <si>
    <t>Note: ^           Based on weighted average number of shares of 210,890,879 shares</t>
  </si>
  <si>
    <t>5.07^</t>
  </si>
  <si>
    <t xml:space="preserve">The Group's total borrowings, all of which were secured and were denominated in Ringgit Malaysia as at </t>
  </si>
  <si>
    <t>Translation reserve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</si>
</sst>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s>
  <fonts count="18">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b/>
      <sz val="8"/>
      <name val="Tahoma"/>
      <family val="0"/>
    </font>
    <font>
      <sz val="8"/>
      <name val="Tahoma"/>
      <family val="0"/>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21"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Border="1" applyAlignment="1" quotePrefix="1">
      <alignment/>
    </xf>
    <xf numFmtId="171"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0" fontId="0" fillId="0" borderId="0" xfId="0" applyFont="1" applyBorder="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171" fontId="0" fillId="0" borderId="0" xfId="15" applyFont="1" applyBorder="1" applyAlignment="1">
      <alignment/>
    </xf>
    <xf numFmtId="171" fontId="0" fillId="0" borderId="0" xfId="15" applyFont="1" applyAlignment="1">
      <alignment horizontal="center"/>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3" fillId="0" borderId="0" xfId="0" applyFont="1" applyBorder="1" applyAlignment="1">
      <alignment horizontal="left"/>
    </xf>
    <xf numFmtId="0" fontId="14" fillId="0" borderId="0" xfId="0" applyFont="1" applyFill="1" applyBorder="1" applyAlignment="1">
      <alignment/>
    </xf>
    <xf numFmtId="185" fontId="14" fillId="0" borderId="0" xfId="15" applyNumberFormat="1"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185" fontId="3" fillId="0" borderId="0" xfId="15" applyNumberFormat="1" applyFont="1" applyAlignment="1">
      <alignment/>
    </xf>
    <xf numFmtId="171" fontId="0" fillId="0" borderId="0" xfId="15" applyNumberFormat="1" applyFont="1" applyAlignment="1">
      <alignment horizontal="center"/>
    </xf>
    <xf numFmtId="0" fontId="12" fillId="0" borderId="0" xfId="0" applyFont="1" applyAlignment="1">
      <alignment/>
    </xf>
    <xf numFmtId="171"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1" fontId="0" fillId="0" borderId="0" xfId="15" applyNumberFormat="1" applyFont="1" applyAlignment="1">
      <alignment horizontal="right"/>
    </xf>
    <xf numFmtId="185" fontId="0" fillId="0" borderId="5" xfId="15" applyNumberFormat="1" applyFont="1" applyBorder="1" applyAlignment="1">
      <alignment horizontal="right"/>
    </xf>
    <xf numFmtId="15" fontId="0" fillId="0" borderId="0" xfId="0" applyNumberFormat="1" applyAlignment="1" quotePrefix="1">
      <alignment/>
    </xf>
    <xf numFmtId="0" fontId="3" fillId="0" borderId="0" xfId="0" applyFont="1" applyFill="1" applyAlignment="1">
      <alignment/>
    </xf>
    <xf numFmtId="185" fontId="3" fillId="0" borderId="0" xfId="15" applyNumberFormat="1" applyFont="1" applyAlignment="1">
      <alignmen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19050</xdr:rowOff>
    </xdr:from>
    <xdr:to>
      <xdr:col>7</xdr:col>
      <xdr:colOff>828675</xdr:colOff>
      <xdr:row>57</xdr:row>
      <xdr:rowOff>76200</xdr:rowOff>
    </xdr:to>
    <xdr:sp>
      <xdr:nvSpPr>
        <xdr:cNvPr id="1" name="TextBox 2"/>
        <xdr:cNvSpPr txBox="1">
          <a:spLocks noChangeArrowheads="1"/>
        </xdr:cNvSpPr>
      </xdr:nvSpPr>
      <xdr:spPr>
        <a:xfrm>
          <a:off x="0" y="8620125"/>
          <a:ext cx="619125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annual financial statements for the period ended </a:t>
          </a:r>
          <a:r>
            <a:rPr lang="en-US" cap="none" sz="1000" b="0" i="0" u="none" baseline="0">
              <a:latin typeface="Arial"/>
              <a:ea typeface="Arial"/>
              <a:cs typeface="Arial"/>
            </a:rPr>
            <a:t>31 December 2004</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7</xdr:col>
      <xdr:colOff>0</xdr:colOff>
      <xdr:row>58</xdr:row>
      <xdr:rowOff>57150</xdr:rowOff>
    </xdr:to>
    <xdr:sp>
      <xdr:nvSpPr>
        <xdr:cNvPr id="1" name="TextBox 1"/>
        <xdr:cNvSpPr txBox="1">
          <a:spLocks noChangeArrowheads="1"/>
        </xdr:cNvSpPr>
      </xdr:nvSpPr>
      <xdr:spPr>
        <a:xfrm>
          <a:off x="0" y="8620125"/>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2004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66675</xdr:rowOff>
    </xdr:from>
    <xdr:to>
      <xdr:col>8</xdr:col>
      <xdr:colOff>0</xdr:colOff>
      <xdr:row>59</xdr:row>
      <xdr:rowOff>66675</xdr:rowOff>
    </xdr:to>
    <xdr:sp>
      <xdr:nvSpPr>
        <xdr:cNvPr id="1" name="TextBox 1"/>
        <xdr:cNvSpPr txBox="1">
          <a:spLocks noChangeArrowheads="1"/>
        </xdr:cNvSpPr>
      </xdr:nvSpPr>
      <xdr:spPr>
        <a:xfrm>
          <a:off x="0" y="9172575"/>
          <a:ext cx="681990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period ended 31 December 2004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8</xdr:col>
      <xdr:colOff>876300</xdr:colOff>
      <xdr:row>56</xdr:row>
      <xdr:rowOff>9525</xdr:rowOff>
    </xdr:to>
    <xdr:sp>
      <xdr:nvSpPr>
        <xdr:cNvPr id="1" name="TextBox 2"/>
        <xdr:cNvSpPr txBox="1">
          <a:spLocks noChangeArrowheads="1"/>
        </xdr:cNvSpPr>
      </xdr:nvSpPr>
      <xdr:spPr>
        <a:xfrm>
          <a:off x="0" y="8620125"/>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period ended 31 December 2004 and the accompanying explanatory notes attached to the interim financial statements.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1076325</xdr:colOff>
      <xdr:row>15</xdr:row>
      <xdr:rowOff>57150</xdr:rowOff>
    </xdr:to>
    <xdr:sp>
      <xdr:nvSpPr>
        <xdr:cNvPr id="1" name="TextBox 1"/>
        <xdr:cNvSpPr txBox="1">
          <a:spLocks noChangeArrowheads="1"/>
        </xdr:cNvSpPr>
      </xdr:nvSpPr>
      <xdr:spPr>
        <a:xfrm>
          <a:off x="285750" y="1447800"/>
          <a:ext cx="59721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period ended 31 December 2004.</a:t>
          </a:r>
        </a:p>
      </xdr:txBody>
    </xdr:sp>
    <xdr:clientData/>
  </xdr:twoCellAnchor>
  <xdr:twoCellAnchor>
    <xdr:from>
      <xdr:col>1</xdr:col>
      <xdr:colOff>0</xdr:colOff>
      <xdr:row>18</xdr:row>
      <xdr:rowOff>9525</xdr:rowOff>
    </xdr:from>
    <xdr:to>
      <xdr:col>4</xdr:col>
      <xdr:colOff>1085850</xdr:colOff>
      <xdr:row>20</xdr:row>
      <xdr:rowOff>57150</xdr:rowOff>
    </xdr:to>
    <xdr:sp>
      <xdr:nvSpPr>
        <xdr:cNvPr id="2" name="TextBox 2"/>
        <xdr:cNvSpPr txBox="1">
          <a:spLocks noChangeArrowheads="1"/>
        </xdr:cNvSpPr>
      </xdr:nvSpPr>
      <xdr:spPr>
        <a:xfrm>
          <a:off x="276225" y="2924175"/>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period ended 31 December 2004 was not subject to any qualification.</a:t>
          </a:r>
        </a:p>
      </xdr:txBody>
    </xdr:sp>
    <xdr:clientData/>
  </xdr:twoCellAnchor>
  <xdr:twoCellAnchor>
    <xdr:from>
      <xdr:col>1</xdr:col>
      <xdr:colOff>0</xdr:colOff>
      <xdr:row>23</xdr:row>
      <xdr:rowOff>9525</xdr:rowOff>
    </xdr:from>
    <xdr:to>
      <xdr:col>4</xdr:col>
      <xdr:colOff>1085850</xdr:colOff>
      <xdr:row>25</xdr:row>
      <xdr:rowOff>57150</xdr:rowOff>
    </xdr:to>
    <xdr:sp>
      <xdr:nvSpPr>
        <xdr:cNvPr id="3" name="TextBox 3"/>
        <xdr:cNvSpPr txBox="1">
          <a:spLocks noChangeArrowheads="1"/>
        </xdr:cNvSpPr>
      </xdr:nvSpPr>
      <xdr:spPr>
        <a:xfrm>
          <a:off x="276225" y="3733800"/>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1076325</xdr:colOff>
      <xdr:row>30</xdr:row>
      <xdr:rowOff>28575</xdr:rowOff>
    </xdr:to>
    <xdr:sp>
      <xdr:nvSpPr>
        <xdr:cNvPr id="4" name="TextBox 4"/>
        <xdr:cNvSpPr txBox="1">
          <a:spLocks noChangeArrowheads="1"/>
        </xdr:cNvSpPr>
      </xdr:nvSpPr>
      <xdr:spPr>
        <a:xfrm>
          <a:off x="276225" y="4543425"/>
          <a:ext cx="59817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1076325</xdr:colOff>
      <xdr:row>35</xdr:row>
      <xdr:rowOff>0</xdr:rowOff>
    </xdr:to>
    <xdr:sp>
      <xdr:nvSpPr>
        <xdr:cNvPr id="5" name="TextBox 5"/>
        <xdr:cNvSpPr txBox="1">
          <a:spLocks noChangeArrowheads="1"/>
        </xdr:cNvSpPr>
      </xdr:nvSpPr>
      <xdr:spPr>
        <a:xfrm>
          <a:off x="276225" y="5381625"/>
          <a:ext cx="59817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257175</xdr:colOff>
      <xdr:row>47</xdr:row>
      <xdr:rowOff>0</xdr:rowOff>
    </xdr:from>
    <xdr:to>
      <xdr:col>4</xdr:col>
      <xdr:colOff>1076325</xdr:colOff>
      <xdr:row>51</xdr:row>
      <xdr:rowOff>47625</xdr:rowOff>
    </xdr:to>
    <xdr:sp>
      <xdr:nvSpPr>
        <xdr:cNvPr id="6" name="TextBox 7"/>
        <xdr:cNvSpPr txBox="1">
          <a:spLocks noChangeArrowheads="1"/>
        </xdr:cNvSpPr>
      </xdr:nvSpPr>
      <xdr:spPr>
        <a:xfrm>
          <a:off x="533400" y="7658100"/>
          <a:ext cx="5724525" cy="695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interim dividend of 3% less 28%  tax, amounting to RM612,447.19 in respect of the financial year ended 31 December 2005 was paid by the Company on 30 September 2005 to all holders of ordinary shares whose names appeared in the Record of Depositors at the close of business on 20 September 2005.</a:t>
          </a:r>
        </a:p>
      </xdr:txBody>
    </xdr:sp>
    <xdr:clientData/>
  </xdr:twoCellAnchor>
  <xdr:twoCellAnchor>
    <xdr:from>
      <xdr:col>1</xdr:col>
      <xdr:colOff>0</xdr:colOff>
      <xdr:row>59</xdr:row>
      <xdr:rowOff>19050</xdr:rowOff>
    </xdr:from>
    <xdr:to>
      <xdr:col>4</xdr:col>
      <xdr:colOff>1085850</xdr:colOff>
      <xdr:row>61</xdr:row>
      <xdr:rowOff>57150</xdr:rowOff>
    </xdr:to>
    <xdr:sp>
      <xdr:nvSpPr>
        <xdr:cNvPr id="7" name="TextBox 9"/>
        <xdr:cNvSpPr txBox="1">
          <a:spLocks noChangeArrowheads="1"/>
        </xdr:cNvSpPr>
      </xdr:nvSpPr>
      <xdr:spPr>
        <a:xfrm>
          <a:off x="276225" y="9620250"/>
          <a:ext cx="59912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63</xdr:row>
      <xdr:rowOff>152400</xdr:rowOff>
    </xdr:from>
    <xdr:to>
      <xdr:col>4</xdr:col>
      <xdr:colOff>1076325</xdr:colOff>
      <xdr:row>65</xdr:row>
      <xdr:rowOff>38100</xdr:rowOff>
    </xdr:to>
    <xdr:sp>
      <xdr:nvSpPr>
        <xdr:cNvPr id="8" name="TextBox 10"/>
        <xdr:cNvSpPr txBox="1">
          <a:spLocks noChangeArrowheads="1"/>
        </xdr:cNvSpPr>
      </xdr:nvSpPr>
      <xdr:spPr>
        <a:xfrm>
          <a:off x="276225" y="10401300"/>
          <a:ext cx="59817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a:t>
          </a:r>
        </a:p>
      </xdr:txBody>
    </xdr:sp>
    <xdr:clientData/>
  </xdr:twoCellAnchor>
  <xdr:twoCellAnchor>
    <xdr:from>
      <xdr:col>1</xdr:col>
      <xdr:colOff>19050</xdr:colOff>
      <xdr:row>73</xdr:row>
      <xdr:rowOff>0</xdr:rowOff>
    </xdr:from>
    <xdr:to>
      <xdr:col>4</xdr:col>
      <xdr:colOff>1076325</xdr:colOff>
      <xdr:row>75</xdr:row>
      <xdr:rowOff>47625</xdr:rowOff>
    </xdr:to>
    <xdr:sp>
      <xdr:nvSpPr>
        <xdr:cNvPr id="9" name="TextBox 12"/>
        <xdr:cNvSpPr txBox="1">
          <a:spLocks noChangeArrowheads="1"/>
        </xdr:cNvSpPr>
      </xdr:nvSpPr>
      <xdr:spPr>
        <a:xfrm>
          <a:off x="295275" y="11868150"/>
          <a:ext cx="59626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2004.</a:t>
          </a:r>
        </a:p>
      </xdr:txBody>
    </xdr:sp>
    <xdr:clientData/>
  </xdr:twoCellAnchor>
  <xdr:twoCellAnchor>
    <xdr:from>
      <xdr:col>1</xdr:col>
      <xdr:colOff>9525</xdr:colOff>
      <xdr:row>78</xdr:row>
      <xdr:rowOff>19050</xdr:rowOff>
    </xdr:from>
    <xdr:to>
      <xdr:col>4</xdr:col>
      <xdr:colOff>1085850</xdr:colOff>
      <xdr:row>80</xdr:row>
      <xdr:rowOff>57150</xdr:rowOff>
    </xdr:to>
    <xdr:sp>
      <xdr:nvSpPr>
        <xdr:cNvPr id="10" name="TextBox 13"/>
        <xdr:cNvSpPr txBox="1">
          <a:spLocks noChangeArrowheads="1"/>
        </xdr:cNvSpPr>
      </xdr:nvSpPr>
      <xdr:spPr>
        <a:xfrm>
          <a:off x="285750" y="12696825"/>
          <a:ext cx="59817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December 2005 is as follows:-
</a:t>
          </a:r>
        </a:p>
      </xdr:txBody>
    </xdr:sp>
    <xdr:clientData/>
  </xdr:twoCellAnchor>
  <xdr:twoCellAnchor>
    <xdr:from>
      <xdr:col>0</xdr:col>
      <xdr:colOff>19050</xdr:colOff>
      <xdr:row>4</xdr:row>
      <xdr:rowOff>19050</xdr:rowOff>
    </xdr:from>
    <xdr:to>
      <xdr:col>4</xdr:col>
      <xdr:colOff>1076325</xdr:colOff>
      <xdr:row>6</xdr:row>
      <xdr:rowOff>57150</xdr:rowOff>
    </xdr:to>
    <xdr:sp>
      <xdr:nvSpPr>
        <xdr:cNvPr id="11" name="TextBox 15"/>
        <xdr:cNvSpPr txBox="1">
          <a:spLocks noChangeArrowheads="1"/>
        </xdr:cNvSpPr>
      </xdr:nvSpPr>
      <xdr:spPr>
        <a:xfrm>
          <a:off x="19050" y="666750"/>
          <a:ext cx="623887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FOURTH QUARTER ENDED 
31 DECEMBER 2005 PURSUANT TO MASB 26</a:t>
          </a:r>
        </a:p>
      </xdr:txBody>
    </xdr:sp>
    <xdr:clientData/>
  </xdr:twoCellAnchor>
  <xdr:twoCellAnchor>
    <xdr:from>
      <xdr:col>1</xdr:col>
      <xdr:colOff>0</xdr:colOff>
      <xdr:row>116</xdr:row>
      <xdr:rowOff>0</xdr:rowOff>
    </xdr:from>
    <xdr:to>
      <xdr:col>4</xdr:col>
      <xdr:colOff>1085850</xdr:colOff>
      <xdr:row>119</xdr:row>
      <xdr:rowOff>114300</xdr:rowOff>
    </xdr:to>
    <xdr:sp>
      <xdr:nvSpPr>
        <xdr:cNvPr id="12" name="TextBox 16"/>
        <xdr:cNvSpPr txBox="1">
          <a:spLocks noChangeArrowheads="1"/>
        </xdr:cNvSpPr>
      </xdr:nvSpPr>
      <xdr:spPr>
        <a:xfrm>
          <a:off x="276225" y="18830925"/>
          <a:ext cx="599122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1076325</xdr:colOff>
      <xdr:row>39</xdr:row>
      <xdr:rowOff>9525</xdr:rowOff>
    </xdr:to>
    <xdr:sp>
      <xdr:nvSpPr>
        <xdr:cNvPr id="13" name="TextBox 17"/>
        <xdr:cNvSpPr txBox="1">
          <a:spLocks noChangeArrowheads="1"/>
        </xdr:cNvSpPr>
      </xdr:nvSpPr>
      <xdr:spPr>
        <a:xfrm>
          <a:off x="285750" y="6038850"/>
          <a:ext cx="5972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121</xdr:row>
      <xdr:rowOff>0</xdr:rowOff>
    </xdr:from>
    <xdr:to>
      <xdr:col>4</xdr:col>
      <xdr:colOff>1104900</xdr:colOff>
      <xdr:row>121</xdr:row>
      <xdr:rowOff>0</xdr:rowOff>
    </xdr:to>
    <xdr:sp>
      <xdr:nvSpPr>
        <xdr:cNvPr id="14" name="TextBox 21"/>
        <xdr:cNvSpPr txBox="1">
          <a:spLocks noChangeArrowheads="1"/>
        </xdr:cNvSpPr>
      </xdr:nvSpPr>
      <xdr:spPr>
        <a:xfrm>
          <a:off x="276225" y="196405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19050</xdr:colOff>
      <xdr:row>68</xdr:row>
      <xdr:rowOff>0</xdr:rowOff>
    </xdr:from>
    <xdr:to>
      <xdr:col>4</xdr:col>
      <xdr:colOff>1076325</xdr:colOff>
      <xdr:row>70</xdr:row>
      <xdr:rowOff>57150</xdr:rowOff>
    </xdr:to>
    <xdr:sp>
      <xdr:nvSpPr>
        <xdr:cNvPr id="15" name="TextBox 24"/>
        <xdr:cNvSpPr txBox="1">
          <a:spLocks noChangeArrowheads="1"/>
        </xdr:cNvSpPr>
      </xdr:nvSpPr>
      <xdr:spPr>
        <a:xfrm>
          <a:off x="295275" y="11058525"/>
          <a:ext cx="59626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22(a), there were no changes in the composition of the Group during the current quarter under review.</a:t>
          </a:r>
        </a:p>
      </xdr:txBody>
    </xdr:sp>
    <xdr:clientData/>
  </xdr:twoCellAnchor>
  <xdr:twoCellAnchor>
    <xdr:from>
      <xdr:col>1</xdr:col>
      <xdr:colOff>9525</xdr:colOff>
      <xdr:row>54</xdr:row>
      <xdr:rowOff>0</xdr:rowOff>
    </xdr:from>
    <xdr:to>
      <xdr:col>4</xdr:col>
      <xdr:colOff>1076325</xdr:colOff>
      <xdr:row>56</xdr:row>
      <xdr:rowOff>85725</xdr:rowOff>
    </xdr:to>
    <xdr:sp>
      <xdr:nvSpPr>
        <xdr:cNvPr id="16" name="TextBox 30"/>
        <xdr:cNvSpPr txBox="1">
          <a:spLocks noChangeArrowheads="1"/>
        </xdr:cNvSpPr>
      </xdr:nvSpPr>
      <xdr:spPr>
        <a:xfrm>
          <a:off x="285750" y="8791575"/>
          <a:ext cx="59721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Segmental information is not presented during the quarter under review as the Group's overseas subsidiaries have not generated any revenue.</a:t>
          </a:r>
        </a:p>
      </xdr:txBody>
    </xdr:sp>
    <xdr:clientData/>
  </xdr:twoCellAnchor>
  <xdr:twoCellAnchor>
    <xdr:from>
      <xdr:col>1</xdr:col>
      <xdr:colOff>276225</xdr:colOff>
      <xdr:row>42</xdr:row>
      <xdr:rowOff>19050</xdr:rowOff>
    </xdr:from>
    <xdr:to>
      <xdr:col>4</xdr:col>
      <xdr:colOff>1076325</xdr:colOff>
      <xdr:row>46</xdr:row>
      <xdr:rowOff>95250</xdr:rowOff>
    </xdr:to>
    <xdr:sp>
      <xdr:nvSpPr>
        <xdr:cNvPr id="17" name="TextBox 31"/>
        <xdr:cNvSpPr txBox="1">
          <a:spLocks noChangeArrowheads="1"/>
        </xdr:cNvSpPr>
      </xdr:nvSpPr>
      <xdr:spPr>
        <a:xfrm>
          <a:off x="552450" y="6867525"/>
          <a:ext cx="570547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6</xdr:col>
      <xdr:colOff>1085850</xdr:colOff>
      <xdr:row>6</xdr:row>
      <xdr:rowOff>66675</xdr:rowOff>
    </xdr:to>
    <xdr:sp>
      <xdr:nvSpPr>
        <xdr:cNvPr id="1" name="TextBox 1"/>
        <xdr:cNvSpPr txBox="1">
          <a:spLocks noChangeArrowheads="1"/>
        </xdr:cNvSpPr>
      </xdr:nvSpPr>
      <xdr:spPr>
        <a:xfrm>
          <a:off x="0" y="657225"/>
          <a:ext cx="6410325"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9</xdr:row>
      <xdr:rowOff>0</xdr:rowOff>
    </xdr:from>
    <xdr:to>
      <xdr:col>6</xdr:col>
      <xdr:colOff>1066800</xdr:colOff>
      <xdr:row>23</xdr:row>
      <xdr:rowOff>733425</xdr:rowOff>
    </xdr:to>
    <xdr:sp>
      <xdr:nvSpPr>
        <xdr:cNvPr id="2" name="TextBox 2"/>
        <xdr:cNvSpPr txBox="1">
          <a:spLocks noChangeArrowheads="1"/>
        </xdr:cNvSpPr>
      </xdr:nvSpPr>
      <xdr:spPr>
        <a:xfrm>
          <a:off x="285750" y="1457325"/>
          <a:ext cx="6105525" cy="3000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RM28,464,556 for the current quarter under review, which is RM8,033,542 or 22% lower than the corresponding figure of RM36,498,098 for the previous financial year mainly due to slower progress claim certificates for projects. On the other hand, the profit before taxation for the current quarter under review of RM4,970,253 is RM3,269,658 or 40% lower compared with the corresponding figure of RM8,239,911 for the previous financial year. The decrease in profit before taxation was mainly due to lower revenue, and a negative goodwill of approximately RM2.6 million which was written off in the fourth quarter of financial year ended 31 December 2004. 
The Group's revenue for the current financial year ended 31 December 2005 dropped by RM59,730,668 or 41% from RM144,204,570 (on proforma basis) in the prior financial year ended 31 December 2004 to RM84,473,902, while the profit before taxation decreased by RM526,425 or 4% from RM13,314,759 (on proforma basis) to RM12,788,334 for the respective year. 
The revenue for  the current year ended 31 December 2005 is 41% lower than that of the prior year ended 31 December 2004 due to slower progress claim certificates for projects. However,  there is only a 4% drop in the profit before taxation for the respective year. This was mainly due to the improvement in gross profit margin as a result of the completion of higher profit margin projects, and improvement in operating profit due to costs cutting measures and better budgetary control by the Company. 
</a:t>
          </a:r>
        </a:p>
      </xdr:txBody>
    </xdr:sp>
    <xdr:clientData/>
  </xdr:twoCellAnchor>
  <xdr:twoCellAnchor>
    <xdr:from>
      <xdr:col>1</xdr:col>
      <xdr:colOff>9525</xdr:colOff>
      <xdr:row>33</xdr:row>
      <xdr:rowOff>9525</xdr:rowOff>
    </xdr:from>
    <xdr:to>
      <xdr:col>6</xdr:col>
      <xdr:colOff>1076325</xdr:colOff>
      <xdr:row>45</xdr:row>
      <xdr:rowOff>95250</xdr:rowOff>
    </xdr:to>
    <xdr:sp>
      <xdr:nvSpPr>
        <xdr:cNvPr id="3" name="TextBox 4"/>
        <xdr:cNvSpPr txBox="1">
          <a:spLocks noChangeArrowheads="1"/>
        </xdr:cNvSpPr>
      </xdr:nvSpPr>
      <xdr:spPr>
        <a:xfrm>
          <a:off x="285750" y="6800850"/>
          <a:ext cx="6115050" cy="2028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been actively embarking on its geographical expansion strategies especially in China, India, Vietnam, Bangladesh and Middle East countries. Thus far, the Group has successfully secured several overseas projects in China, India, Vietnam and Saudi Arabia. The Group expects a positive contribution of revenue from the overseas market for the forthcoming year. 
The Group is also continuously undertaking research and development to expand its product range as well as to enhance the marketability of its products and services by working closely with its strategic partners. 
In view of the order book for both local and overseas projects, coupled with the Company's effort to embark on various marketing strategies and commitment to improve operational efficiency, the Directors are of the opinion that the Group should be able to maintain its performance in accordance to expectations for the next financial year ending 31 December 2006.</a:t>
          </a:r>
        </a:p>
      </xdr:txBody>
    </xdr:sp>
    <xdr:clientData/>
  </xdr:twoCellAnchor>
  <xdr:twoCellAnchor>
    <xdr:from>
      <xdr:col>1</xdr:col>
      <xdr:colOff>9525</xdr:colOff>
      <xdr:row>67</xdr:row>
      <xdr:rowOff>0</xdr:rowOff>
    </xdr:from>
    <xdr:to>
      <xdr:col>6</xdr:col>
      <xdr:colOff>1076325</xdr:colOff>
      <xdr:row>68</xdr:row>
      <xdr:rowOff>66675</xdr:rowOff>
    </xdr:to>
    <xdr:sp>
      <xdr:nvSpPr>
        <xdr:cNvPr id="4" name="TextBox 7"/>
        <xdr:cNvSpPr txBox="1">
          <a:spLocks noChangeArrowheads="1"/>
        </xdr:cNvSpPr>
      </xdr:nvSpPr>
      <xdr:spPr>
        <a:xfrm>
          <a:off x="285750" y="12315825"/>
          <a:ext cx="611505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0</xdr:colOff>
      <xdr:row>94</xdr:row>
      <xdr:rowOff>0</xdr:rowOff>
    </xdr:from>
    <xdr:to>
      <xdr:col>6</xdr:col>
      <xdr:colOff>1066800</xdr:colOff>
      <xdr:row>110</xdr:row>
      <xdr:rowOff>38100</xdr:rowOff>
    </xdr:to>
    <xdr:sp>
      <xdr:nvSpPr>
        <xdr:cNvPr id="5" name="TextBox 9"/>
        <xdr:cNvSpPr txBox="1">
          <a:spLocks noChangeArrowheads="1"/>
        </xdr:cNvSpPr>
      </xdr:nvSpPr>
      <xdr:spPr>
        <a:xfrm>
          <a:off x="276225" y="16706850"/>
          <a:ext cx="6115050" cy="2628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pending finalisation of the terms and conditions of the Agreement. 
</a:t>
          </a:r>
        </a:p>
      </xdr:txBody>
    </xdr:sp>
    <xdr:clientData/>
  </xdr:twoCellAnchor>
  <xdr:twoCellAnchor>
    <xdr:from>
      <xdr:col>0</xdr:col>
      <xdr:colOff>266700</xdr:colOff>
      <xdr:row>143</xdr:row>
      <xdr:rowOff>0</xdr:rowOff>
    </xdr:from>
    <xdr:to>
      <xdr:col>6</xdr:col>
      <xdr:colOff>1066800</xdr:colOff>
      <xdr:row>145</xdr:row>
      <xdr:rowOff>66675</xdr:rowOff>
    </xdr:to>
    <xdr:sp>
      <xdr:nvSpPr>
        <xdr:cNvPr id="6" name="TextBox 10"/>
        <xdr:cNvSpPr txBox="1">
          <a:spLocks noChangeArrowheads="1"/>
        </xdr:cNvSpPr>
      </xdr:nvSpPr>
      <xdr:spPr>
        <a:xfrm>
          <a:off x="266700" y="24679275"/>
          <a:ext cx="612457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151</xdr:row>
      <xdr:rowOff>9525</xdr:rowOff>
    </xdr:from>
    <xdr:to>
      <xdr:col>6</xdr:col>
      <xdr:colOff>1076325</xdr:colOff>
      <xdr:row>162</xdr:row>
      <xdr:rowOff>28575</xdr:rowOff>
    </xdr:to>
    <xdr:sp>
      <xdr:nvSpPr>
        <xdr:cNvPr id="7" name="TextBox 11"/>
        <xdr:cNvSpPr txBox="1">
          <a:spLocks noChangeArrowheads="1"/>
        </xdr:cNvSpPr>
      </xdr:nvSpPr>
      <xdr:spPr>
        <a:xfrm>
          <a:off x="514350" y="25984200"/>
          <a:ext cx="5886450" cy="1800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The Judge was not satisfied with the argument of UEM's solicitors and ordered the suit to be heard in Open Court. The next Case Management date has been fixed on 17 May 2006 and a trial date will be fixed then. The Board of Directors of the Company is of the view that prospects for recovery of the said debt is very good.</a:t>
          </a:r>
        </a:p>
      </xdr:txBody>
    </xdr:sp>
    <xdr:clientData/>
  </xdr:twoCellAnchor>
  <xdr:twoCellAnchor>
    <xdr:from>
      <xdr:col>1</xdr:col>
      <xdr:colOff>9525</xdr:colOff>
      <xdr:row>198</xdr:row>
      <xdr:rowOff>9525</xdr:rowOff>
    </xdr:from>
    <xdr:to>
      <xdr:col>6</xdr:col>
      <xdr:colOff>1066800</xdr:colOff>
      <xdr:row>201</xdr:row>
      <xdr:rowOff>0</xdr:rowOff>
    </xdr:to>
    <xdr:sp>
      <xdr:nvSpPr>
        <xdr:cNvPr id="8" name="TextBox 13"/>
        <xdr:cNvSpPr txBox="1">
          <a:spLocks noChangeArrowheads="1"/>
        </xdr:cNvSpPr>
      </xdr:nvSpPr>
      <xdr:spPr>
        <a:xfrm>
          <a:off x="285750" y="33594675"/>
          <a:ext cx="61055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27 February 2006.</a:t>
          </a:r>
        </a:p>
      </xdr:txBody>
    </xdr:sp>
    <xdr:clientData/>
  </xdr:twoCellAnchor>
  <xdr:twoCellAnchor>
    <xdr:from>
      <xdr:col>1</xdr:col>
      <xdr:colOff>9525</xdr:colOff>
      <xdr:row>62</xdr:row>
      <xdr:rowOff>9525</xdr:rowOff>
    </xdr:from>
    <xdr:to>
      <xdr:col>6</xdr:col>
      <xdr:colOff>1085850</xdr:colOff>
      <xdr:row>64</xdr:row>
      <xdr:rowOff>38100</xdr:rowOff>
    </xdr:to>
    <xdr:sp>
      <xdr:nvSpPr>
        <xdr:cNvPr id="9" name="TextBox 14"/>
        <xdr:cNvSpPr txBox="1">
          <a:spLocks noChangeArrowheads="1"/>
        </xdr:cNvSpPr>
      </xdr:nvSpPr>
      <xdr:spPr>
        <a:xfrm>
          <a:off x="285750" y="11515725"/>
          <a:ext cx="61245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financial year ended 31 December 2005 presented above is higher than the statutory tax rate principally due to certain expenses which are not deductible for tax purposes.</a:t>
          </a:r>
        </a:p>
      </xdr:txBody>
    </xdr:sp>
    <xdr:clientData/>
  </xdr:twoCellAnchor>
  <xdr:twoCellAnchor>
    <xdr:from>
      <xdr:col>1</xdr:col>
      <xdr:colOff>9525</xdr:colOff>
      <xdr:row>115</xdr:row>
      <xdr:rowOff>0</xdr:rowOff>
    </xdr:from>
    <xdr:to>
      <xdr:col>6</xdr:col>
      <xdr:colOff>1057275</xdr:colOff>
      <xdr:row>118</xdr:row>
      <xdr:rowOff>66675</xdr:rowOff>
    </xdr:to>
    <xdr:sp>
      <xdr:nvSpPr>
        <xdr:cNvPr id="10" name="TextBox 15"/>
        <xdr:cNvSpPr txBox="1">
          <a:spLocks noChangeArrowheads="1"/>
        </xdr:cNvSpPr>
      </xdr:nvSpPr>
      <xdr:spPr>
        <a:xfrm>
          <a:off x="285750" y="20107275"/>
          <a:ext cx="60960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twoCellAnchor>
    <xdr:from>
      <xdr:col>1</xdr:col>
      <xdr:colOff>9525</xdr:colOff>
      <xdr:row>49</xdr:row>
      <xdr:rowOff>9525</xdr:rowOff>
    </xdr:from>
    <xdr:to>
      <xdr:col>6</xdr:col>
      <xdr:colOff>1066800</xdr:colOff>
      <xdr:row>50</xdr:row>
      <xdr:rowOff>95250</xdr:rowOff>
    </xdr:to>
    <xdr:sp>
      <xdr:nvSpPr>
        <xdr:cNvPr id="11" name="TextBox 16"/>
        <xdr:cNvSpPr txBox="1">
          <a:spLocks noChangeArrowheads="1"/>
        </xdr:cNvSpPr>
      </xdr:nvSpPr>
      <xdr:spPr>
        <a:xfrm>
          <a:off x="285750" y="9391650"/>
          <a:ext cx="61055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108</xdr:row>
      <xdr:rowOff>0</xdr:rowOff>
    </xdr:from>
    <xdr:to>
      <xdr:col>6</xdr:col>
      <xdr:colOff>1095375</xdr:colOff>
      <xdr:row>108</xdr:row>
      <xdr:rowOff>0</xdr:rowOff>
    </xdr:to>
    <xdr:sp>
      <xdr:nvSpPr>
        <xdr:cNvPr id="12" name="TextBox 18"/>
        <xdr:cNvSpPr txBox="1">
          <a:spLocks noChangeArrowheads="1"/>
        </xdr:cNvSpPr>
      </xdr:nvSpPr>
      <xdr:spPr>
        <a:xfrm>
          <a:off x="276225" y="18973800"/>
          <a:ext cx="614362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146</xdr:row>
      <xdr:rowOff>0</xdr:rowOff>
    </xdr:from>
    <xdr:to>
      <xdr:col>6</xdr:col>
      <xdr:colOff>1095375</xdr:colOff>
      <xdr:row>146</xdr:row>
      <xdr:rowOff>0</xdr:rowOff>
    </xdr:to>
    <xdr:sp>
      <xdr:nvSpPr>
        <xdr:cNvPr id="13" name="TextBox 19"/>
        <xdr:cNvSpPr txBox="1">
          <a:spLocks noChangeArrowheads="1"/>
        </xdr:cNvSpPr>
      </xdr:nvSpPr>
      <xdr:spPr>
        <a:xfrm>
          <a:off x="285750" y="25165050"/>
          <a:ext cx="6134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9525</xdr:colOff>
      <xdr:row>180</xdr:row>
      <xdr:rowOff>0</xdr:rowOff>
    </xdr:from>
    <xdr:to>
      <xdr:col>6</xdr:col>
      <xdr:colOff>1076325</xdr:colOff>
      <xdr:row>183</xdr:row>
      <xdr:rowOff>66675</xdr:rowOff>
    </xdr:to>
    <xdr:sp>
      <xdr:nvSpPr>
        <xdr:cNvPr id="14" name="TextBox 31"/>
        <xdr:cNvSpPr txBox="1">
          <a:spLocks noChangeArrowheads="1"/>
        </xdr:cNvSpPr>
      </xdr:nvSpPr>
      <xdr:spPr>
        <a:xfrm>
          <a:off x="285750" y="30670500"/>
          <a:ext cx="611505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income tax, amounting to RM612,447.19 in respect of the financial year ended 31 December 2005 was proposed by the Board during the quarter under review which is subject to the shareholders' approval.</a:t>
          </a:r>
        </a:p>
      </xdr:txBody>
    </xdr:sp>
    <xdr:clientData/>
  </xdr:twoCellAnchor>
  <xdr:twoCellAnchor>
    <xdr:from>
      <xdr:col>2</xdr:col>
      <xdr:colOff>28575</xdr:colOff>
      <xdr:row>180</xdr:row>
      <xdr:rowOff>0</xdr:rowOff>
    </xdr:from>
    <xdr:to>
      <xdr:col>6</xdr:col>
      <xdr:colOff>1085850</xdr:colOff>
      <xdr:row>180</xdr:row>
      <xdr:rowOff>0</xdr:rowOff>
    </xdr:to>
    <xdr:sp>
      <xdr:nvSpPr>
        <xdr:cNvPr id="15" name="TextBox 32"/>
        <xdr:cNvSpPr txBox="1">
          <a:spLocks noChangeArrowheads="1"/>
        </xdr:cNvSpPr>
      </xdr:nvSpPr>
      <xdr:spPr>
        <a:xfrm>
          <a:off x="552450" y="30670500"/>
          <a:ext cx="5857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148</xdr:row>
      <xdr:rowOff>0</xdr:rowOff>
    </xdr:from>
    <xdr:to>
      <xdr:col>6</xdr:col>
      <xdr:colOff>1076325</xdr:colOff>
      <xdr:row>150</xdr:row>
      <xdr:rowOff>66675</xdr:rowOff>
    </xdr:to>
    <xdr:sp>
      <xdr:nvSpPr>
        <xdr:cNvPr id="16" name="TextBox 33"/>
        <xdr:cNvSpPr txBox="1">
          <a:spLocks noChangeArrowheads="1"/>
        </xdr:cNvSpPr>
      </xdr:nvSpPr>
      <xdr:spPr>
        <a:xfrm>
          <a:off x="285750" y="25488900"/>
          <a:ext cx="611505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2004, except as disclosed below:
</a:t>
          </a:r>
        </a:p>
      </xdr:txBody>
    </xdr:sp>
    <xdr:clientData/>
  </xdr:twoCellAnchor>
  <xdr:twoCellAnchor>
    <xdr:from>
      <xdr:col>2</xdr:col>
      <xdr:colOff>0</xdr:colOff>
      <xdr:row>166</xdr:row>
      <xdr:rowOff>0</xdr:rowOff>
    </xdr:from>
    <xdr:to>
      <xdr:col>6</xdr:col>
      <xdr:colOff>1085850</xdr:colOff>
      <xdr:row>177</xdr:row>
      <xdr:rowOff>85725</xdr:rowOff>
    </xdr:to>
    <xdr:sp>
      <xdr:nvSpPr>
        <xdr:cNvPr id="17" name="TextBox 34"/>
        <xdr:cNvSpPr txBox="1">
          <a:spLocks noChangeArrowheads="1"/>
        </xdr:cNvSpPr>
      </xdr:nvSpPr>
      <xdr:spPr>
        <a:xfrm>
          <a:off x="523875" y="28403550"/>
          <a:ext cx="5886450" cy="1866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announcement, seven (7) out of the nine (9) post dated cheques have been cleared and the remaining two (2) cheques are pending clearance on the due date.</a:t>
          </a:r>
        </a:p>
      </xdr:txBody>
    </xdr:sp>
    <xdr:clientData/>
  </xdr:twoCellAnchor>
  <xdr:twoCellAnchor>
    <xdr:from>
      <xdr:col>1</xdr:col>
      <xdr:colOff>9525</xdr:colOff>
      <xdr:row>26</xdr:row>
      <xdr:rowOff>152400</xdr:rowOff>
    </xdr:from>
    <xdr:to>
      <xdr:col>6</xdr:col>
      <xdr:colOff>1076325</xdr:colOff>
      <xdr:row>30</xdr:row>
      <xdr:rowOff>619125</xdr:rowOff>
    </xdr:to>
    <xdr:sp>
      <xdr:nvSpPr>
        <xdr:cNvPr id="18" name="TextBox 36"/>
        <xdr:cNvSpPr txBox="1">
          <a:spLocks noChangeArrowheads="1"/>
        </xdr:cNvSpPr>
      </xdr:nvSpPr>
      <xdr:spPr>
        <a:xfrm>
          <a:off x="285750" y="5172075"/>
          <a:ext cx="6115050" cy="1228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revenue for the current quarter ended 31 December 2005 increased by RM14.9 million or 110% as compared to that of the previous quarter ended 30 September 2005 due to higher progress claims certified by customers. 
The Group profit before tax for the current quarter increased by approximately RM3.5 million or 237% as compared to that of the previous quarter, which is in line with the increase in revenue and a result of economies of scale.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J25" sqref="J25"/>
    </sheetView>
  </sheetViews>
  <sheetFormatPr defaultColWidth="9.140625" defaultRowHeight="12.75"/>
  <cols>
    <col min="1" max="1" width="9.28125" style="0" bestFit="1" customWidth="1"/>
  </cols>
  <sheetData>
    <row r="10" spans="2:8" ht="23.25">
      <c r="B10" s="109" t="s">
        <v>114</v>
      </c>
      <c r="C10" s="109"/>
      <c r="D10" s="109"/>
      <c r="E10" s="109"/>
      <c r="F10" s="109"/>
      <c r="G10" s="109"/>
      <c r="H10" s="109"/>
    </row>
    <row r="11" spans="2:8" ht="15" customHeight="1">
      <c r="B11" s="110" t="s">
        <v>115</v>
      </c>
      <c r="C11" s="110"/>
      <c r="D11" s="110"/>
      <c r="E11" s="110"/>
      <c r="F11" s="110"/>
      <c r="G11" s="110"/>
      <c r="H11" s="110"/>
    </row>
    <row r="12" spans="2:8" ht="15" customHeight="1">
      <c r="B12" s="110" t="s">
        <v>116</v>
      </c>
      <c r="C12" s="110"/>
      <c r="D12" s="110"/>
      <c r="E12" s="110"/>
      <c r="F12" s="110"/>
      <c r="G12" s="110"/>
      <c r="H12" s="110"/>
    </row>
    <row r="13" ht="20.25">
      <c r="B13" s="60"/>
    </row>
    <row r="14" spans="2:8" s="61" customFormat="1" ht="18">
      <c r="B14" s="107" t="s">
        <v>118</v>
      </c>
      <c r="C14" s="107"/>
      <c r="D14" s="107"/>
      <c r="E14" s="107"/>
      <c r="F14" s="107"/>
      <c r="G14" s="107"/>
      <c r="H14" s="107"/>
    </row>
    <row r="15" s="61" customFormat="1" ht="18">
      <c r="B15" s="62"/>
    </row>
    <row r="16" spans="2:8" s="61" customFormat="1" ht="18">
      <c r="B16" s="107" t="s">
        <v>145</v>
      </c>
      <c r="C16" s="107"/>
      <c r="D16" s="107"/>
      <c r="E16" s="107"/>
      <c r="F16" s="107"/>
      <c r="G16" s="107"/>
      <c r="H16" s="107"/>
    </row>
    <row r="17" s="61" customFormat="1" ht="18">
      <c r="B17" s="62"/>
    </row>
    <row r="18" spans="2:8" s="61" customFormat="1" ht="18">
      <c r="B18" s="108" t="s">
        <v>193</v>
      </c>
      <c r="C18" s="108"/>
      <c r="D18" s="108"/>
      <c r="E18" s="108"/>
      <c r="F18" s="108"/>
      <c r="G18" s="108"/>
      <c r="H18" s="108"/>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0"/>
  <sheetViews>
    <sheetView workbookViewId="0" topLeftCell="A13">
      <selection activeCell="C53" sqref="C53"/>
    </sheetView>
  </sheetViews>
  <sheetFormatPr defaultColWidth="9.140625" defaultRowHeight="12.75"/>
  <cols>
    <col min="1" max="1" width="10.28125" style="2" customWidth="1"/>
    <col min="2" max="2" width="21.28125" style="2" customWidth="1"/>
    <col min="3" max="3" width="7.00390625" style="37" customWidth="1"/>
    <col min="4" max="5" width="13.421875" style="3" customWidth="1"/>
    <col min="6" max="6" width="1.57421875" style="3" customWidth="1"/>
    <col min="7" max="8" width="13.421875" style="3" customWidth="1"/>
    <col min="9" max="16384" width="9.140625" style="2" customWidth="1"/>
  </cols>
  <sheetData>
    <row r="1" ht="12.75">
      <c r="A1" s="1" t="s">
        <v>0</v>
      </c>
    </row>
    <row r="2" ht="12.75">
      <c r="A2" s="2" t="s">
        <v>1</v>
      </c>
    </row>
    <row r="4" spans="1:8" s="1" customFormat="1" ht="12.75">
      <c r="A4" s="1" t="s">
        <v>2</v>
      </c>
      <c r="C4" s="55"/>
      <c r="D4" s="4"/>
      <c r="E4" s="4"/>
      <c r="F4" s="4"/>
      <c r="G4" s="4"/>
      <c r="H4" s="4"/>
    </row>
    <row r="5" spans="1:8" s="1" customFormat="1" ht="12.75">
      <c r="A5" s="1" t="s">
        <v>194</v>
      </c>
      <c r="C5" s="55"/>
      <c r="D5" s="4"/>
      <c r="E5" s="4"/>
      <c r="F5" s="4"/>
      <c r="G5" s="4"/>
      <c r="H5" s="4"/>
    </row>
    <row r="6" spans="1:5" ht="12.75">
      <c r="A6" s="2" t="s">
        <v>3</v>
      </c>
      <c r="E6" s="94"/>
    </row>
    <row r="8" spans="4:8" ht="12.75">
      <c r="D8" s="111" t="s">
        <v>167</v>
      </c>
      <c r="E8" s="111"/>
      <c r="F8" s="5"/>
      <c r="G8" s="111" t="s">
        <v>151</v>
      </c>
      <c r="H8" s="111"/>
    </row>
    <row r="9" spans="3:8" ht="12.75">
      <c r="C9" s="37" t="s">
        <v>71</v>
      </c>
      <c r="D9" s="5" t="s">
        <v>195</v>
      </c>
      <c r="E9" s="5" t="s">
        <v>153</v>
      </c>
      <c r="F9" s="5"/>
      <c r="G9" s="5" t="s">
        <v>195</v>
      </c>
      <c r="H9" s="5" t="s">
        <v>157</v>
      </c>
    </row>
    <row r="10" spans="4:8" ht="12.75">
      <c r="D10" s="5"/>
      <c r="E10" s="5"/>
      <c r="F10" s="5"/>
      <c r="G10" s="73"/>
      <c r="H10" s="5" t="s">
        <v>153</v>
      </c>
    </row>
    <row r="11" spans="4:8" ht="12.75">
      <c r="D11" s="5" t="s">
        <v>37</v>
      </c>
      <c r="E11" s="5" t="s">
        <v>37</v>
      </c>
      <c r="F11" s="5"/>
      <c r="G11" s="5" t="s">
        <v>37</v>
      </c>
      <c r="H11" s="5" t="s">
        <v>37</v>
      </c>
    </row>
    <row r="12" spans="4:8" ht="12.75">
      <c r="D12" s="5"/>
      <c r="E12" s="5"/>
      <c r="F12" s="5"/>
      <c r="G12" s="5"/>
      <c r="H12" s="5"/>
    </row>
    <row r="13" spans="1:8" ht="12.75">
      <c r="A13" s="2" t="s">
        <v>4</v>
      </c>
      <c r="D13" s="3">
        <f>G13-56009346</f>
        <v>28464556</v>
      </c>
      <c r="E13" s="3">
        <v>36498098</v>
      </c>
      <c r="G13" s="3">
        <v>84473902</v>
      </c>
      <c r="H13" s="3">
        <v>115205846</v>
      </c>
    </row>
    <row r="15" spans="1:8" ht="12.75">
      <c r="A15" s="2" t="s">
        <v>5</v>
      </c>
      <c r="D15" s="6">
        <f>G15--40107693</f>
        <v>-20820958</v>
      </c>
      <c r="E15" s="6">
        <v>-24944741</v>
      </c>
      <c r="G15" s="6">
        <v>-60928651</v>
      </c>
      <c r="H15" s="6">
        <v>-91299887</v>
      </c>
    </row>
    <row r="17" spans="1:8" ht="12.75">
      <c r="A17" s="2" t="s">
        <v>6</v>
      </c>
      <c r="D17" s="3">
        <f>SUM(D13:D15)</f>
        <v>7643598</v>
      </c>
      <c r="E17" s="3">
        <f>SUM(E13:E15)</f>
        <v>11553357</v>
      </c>
      <c r="G17" s="3">
        <f>SUM(G13:G15)</f>
        <v>23545251</v>
      </c>
      <c r="H17" s="3">
        <f>SUM(H13:H15)</f>
        <v>23905959</v>
      </c>
    </row>
    <row r="19" spans="1:8" ht="12.75">
      <c r="A19" s="2" t="s">
        <v>7</v>
      </c>
      <c r="D19" s="3">
        <f>G19-160050</f>
        <v>52950</v>
      </c>
      <c r="E19" s="3">
        <f>58671+2564417</f>
        <v>2623088</v>
      </c>
      <c r="G19" s="3">
        <v>213000</v>
      </c>
      <c r="H19" s="3">
        <f>193853+2564417</f>
        <v>2758270</v>
      </c>
    </row>
    <row r="20" spans="4:8" ht="12.75">
      <c r="D20" s="11"/>
      <c r="E20" s="11"/>
      <c r="F20" s="11"/>
      <c r="G20" s="11"/>
      <c r="H20" s="11"/>
    </row>
    <row r="21" spans="1:8" ht="12.75">
      <c r="A21" s="2" t="s">
        <v>14</v>
      </c>
      <c r="D21" s="6">
        <f>G21-(-805684-7617482+77000)</f>
        <v>-2889734</v>
      </c>
      <c r="E21" s="6">
        <v>-6016676</v>
      </c>
      <c r="G21" s="6">
        <v>-11235900</v>
      </c>
      <c r="H21" s="6">
        <v>-12131082</v>
      </c>
    </row>
    <row r="23" spans="1:8" ht="12.75">
      <c r="A23" s="2" t="s">
        <v>8</v>
      </c>
      <c r="D23" s="3">
        <f>SUM(D17:D22)</f>
        <v>4806814</v>
      </c>
      <c r="E23" s="3">
        <f>SUM(E17:E22)</f>
        <v>8159769</v>
      </c>
      <c r="G23" s="3">
        <f>SUM(G17:G22)</f>
        <v>12522351</v>
      </c>
      <c r="H23" s="3">
        <f>SUM(H17:H22)</f>
        <v>14533147</v>
      </c>
    </row>
    <row r="25" spans="1:8" ht="12.75">
      <c r="A25" s="2" t="s">
        <v>63</v>
      </c>
      <c r="D25" s="3">
        <f>G25--6655</f>
        <v>-8422</v>
      </c>
      <c r="E25" s="3">
        <v>-25756</v>
      </c>
      <c r="G25" s="3">
        <v>-15077</v>
      </c>
      <c r="H25" s="3">
        <v>-246128</v>
      </c>
    </row>
    <row r="26" spans="4:7" ht="12.75">
      <c r="D26" s="11"/>
      <c r="F26" s="11"/>
      <c r="G26" s="11"/>
    </row>
    <row r="27" spans="1:8" ht="12.75">
      <c r="A27" s="2" t="s">
        <v>9</v>
      </c>
      <c r="D27" s="6">
        <f>G27-109199</f>
        <v>171861</v>
      </c>
      <c r="E27" s="6">
        <v>105898</v>
      </c>
      <c r="F27" s="11"/>
      <c r="G27" s="6">
        <v>281060</v>
      </c>
      <c r="H27" s="6">
        <v>268525</v>
      </c>
    </row>
    <row r="29" spans="1:8" ht="12.75">
      <c r="A29" s="2" t="s">
        <v>10</v>
      </c>
      <c r="D29" s="3">
        <f>SUM(D23:D28)</f>
        <v>4970253</v>
      </c>
      <c r="E29" s="3">
        <f>SUM(E23:E28)</f>
        <v>8239911</v>
      </c>
      <c r="G29" s="3">
        <f>SUM(G23:G28)</f>
        <v>12788334</v>
      </c>
      <c r="H29" s="3">
        <f>SUM(H23:H28)</f>
        <v>14555544</v>
      </c>
    </row>
    <row r="31" spans="1:8" ht="12.75">
      <c r="A31" s="2" t="s">
        <v>11</v>
      </c>
      <c r="C31" s="37">
        <v>19</v>
      </c>
      <c r="D31" s="6">
        <f>G31--2166625</f>
        <v>-1296015</v>
      </c>
      <c r="E31" s="6">
        <v>-1888434</v>
      </c>
      <c r="G31" s="6">
        <v>-3462640</v>
      </c>
      <c r="H31" s="6">
        <v>-3858134</v>
      </c>
    </row>
    <row r="33" spans="1:8" ht="12.75">
      <c r="A33" s="2" t="s">
        <v>12</v>
      </c>
      <c r="D33" s="11">
        <f>SUM(D29:D32)</f>
        <v>3674238</v>
      </c>
      <c r="E33" s="11">
        <f>SUM(E29:E32)</f>
        <v>6351477</v>
      </c>
      <c r="G33" s="11">
        <f>SUM(G29:G32)</f>
        <v>9325694</v>
      </c>
      <c r="H33" s="11">
        <f>SUM(H29:H32)</f>
        <v>10697410</v>
      </c>
    </row>
    <row r="34" spans="4:8" ht="12.75">
      <c r="D34" s="11"/>
      <c r="E34" s="11"/>
      <c r="G34" s="11"/>
      <c r="H34" s="11"/>
    </row>
    <row r="35" spans="1:8" ht="12.75">
      <c r="A35" s="2" t="s">
        <v>181</v>
      </c>
      <c r="D35" s="6">
        <f>G35-25814</f>
        <v>17362</v>
      </c>
      <c r="E35" s="6">
        <v>0</v>
      </c>
      <c r="G35" s="6">
        <v>43176</v>
      </c>
      <c r="H35" s="6">
        <v>0</v>
      </c>
    </row>
    <row r="36" spans="4:8" ht="12.75">
      <c r="D36" s="11"/>
      <c r="E36" s="11"/>
      <c r="G36" s="11"/>
      <c r="H36" s="11"/>
    </row>
    <row r="37" spans="1:8" ht="13.5" thickBot="1">
      <c r="A37" s="2" t="s">
        <v>162</v>
      </c>
      <c r="D37" s="7">
        <f>D33+D35</f>
        <v>3691600</v>
      </c>
      <c r="E37" s="7">
        <f>E33+E35</f>
        <v>6351477</v>
      </c>
      <c r="G37" s="7">
        <f>G33+G35</f>
        <v>9368870</v>
      </c>
      <c r="H37" s="7">
        <f>H33+H35</f>
        <v>10697410</v>
      </c>
    </row>
    <row r="38" ht="13.5" thickTop="1"/>
    <row r="39" spans="1:10" ht="12.75" hidden="1">
      <c r="A39" s="34" t="s">
        <v>62</v>
      </c>
      <c r="D39" s="3">
        <v>283540000</v>
      </c>
      <c r="G39" s="3">
        <v>283540000</v>
      </c>
      <c r="J39" s="2" t="s">
        <v>160</v>
      </c>
    </row>
    <row r="40" ht="12.75">
      <c r="A40" s="34"/>
    </row>
    <row r="41" spans="1:8" ht="12.75">
      <c r="A41" s="2" t="s">
        <v>15</v>
      </c>
      <c r="D41" s="97"/>
      <c r="G41" s="5"/>
      <c r="H41" s="5"/>
    </row>
    <row r="42" spans="2:8" ht="12.75">
      <c r="B42" s="2" t="s">
        <v>72</v>
      </c>
      <c r="D42" s="97">
        <f>D37/D39*100</f>
        <v>1.3019679762996403</v>
      </c>
      <c r="E42" s="102" t="s">
        <v>218</v>
      </c>
      <c r="G42" s="95">
        <f>G37/G39*100</f>
        <v>3.3042498412922336</v>
      </c>
      <c r="H42" s="102" t="s">
        <v>220</v>
      </c>
    </row>
    <row r="43" spans="2:8" ht="12.75">
      <c r="B43" s="2" t="s">
        <v>73</v>
      </c>
      <c r="D43" s="97">
        <f>D42</f>
        <v>1.3019679762996403</v>
      </c>
      <c r="E43" s="102" t="s">
        <v>218</v>
      </c>
      <c r="G43" s="95">
        <f>G42</f>
        <v>3.3042498412922336</v>
      </c>
      <c r="H43" s="102" t="s">
        <v>220</v>
      </c>
    </row>
    <row r="44" spans="2:8" ht="12.75">
      <c r="B44" s="26"/>
      <c r="C44" s="47"/>
      <c r="D44" s="11"/>
      <c r="E44" s="11"/>
      <c r="G44" s="5"/>
      <c r="H44" s="5"/>
    </row>
    <row r="45" spans="7:8" ht="12.75">
      <c r="G45" s="5"/>
      <c r="H45" s="5"/>
    </row>
    <row r="46" spans="7:8" ht="12.75">
      <c r="G46" s="5"/>
      <c r="H46" s="5"/>
    </row>
    <row r="47" spans="1:8" ht="12.75">
      <c r="A47" s="112" t="s">
        <v>219</v>
      </c>
      <c r="B47" s="112"/>
      <c r="C47" s="112"/>
      <c r="D47" s="112"/>
      <c r="E47" s="112"/>
      <c r="F47" s="112"/>
      <c r="G47" s="112"/>
      <c r="H47" s="112"/>
    </row>
    <row r="48" ht="12.75">
      <c r="G48" s="5"/>
    </row>
    <row r="49" ht="12.75">
      <c r="G49" s="5"/>
    </row>
    <row r="50" ht="12.75">
      <c r="G50" s="5"/>
    </row>
  </sheetData>
  <mergeCells count="3">
    <mergeCell ref="G8:H8"/>
    <mergeCell ref="D8:E8"/>
    <mergeCell ref="A47:H47"/>
  </mergeCells>
  <printOptions/>
  <pageMargins left="0.5905511811023623" right="0.3937007874015748" top="1.1655511811023622"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workbookViewId="0" topLeftCell="A1">
      <selection activeCell="B7" sqref="B7"/>
    </sheetView>
  </sheetViews>
  <sheetFormatPr defaultColWidth="9.140625" defaultRowHeight="12.75"/>
  <cols>
    <col min="1" max="1" width="9.140625" style="2" customWidth="1"/>
    <col min="2" max="2" width="44.421875" style="2" customWidth="1"/>
    <col min="3" max="3" width="9.421875" style="37"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3" ht="12.75"/>
    <row r="4" spans="1:6" s="1" customFormat="1" ht="12.75">
      <c r="A4" s="1" t="s">
        <v>16</v>
      </c>
      <c r="C4" s="55"/>
      <c r="D4" s="4"/>
      <c r="E4" s="4"/>
      <c r="F4" s="4"/>
    </row>
    <row r="5" spans="1:6" s="1" customFormat="1" ht="12.75">
      <c r="A5" s="1" t="s">
        <v>196</v>
      </c>
      <c r="C5" s="55"/>
      <c r="D5" s="4"/>
      <c r="E5" s="4"/>
      <c r="F5" s="4"/>
    </row>
    <row r="6" spans="1:7" s="1" customFormat="1" ht="12.75">
      <c r="A6" s="2" t="s">
        <v>3</v>
      </c>
      <c r="C6" s="55"/>
      <c r="D6" s="4"/>
      <c r="E6" s="4"/>
      <c r="F6" s="77"/>
      <c r="G6" s="55"/>
    </row>
    <row r="7" spans="4:7" ht="12.75">
      <c r="D7" s="5" t="s">
        <v>76</v>
      </c>
      <c r="E7" s="5" t="s">
        <v>76</v>
      </c>
      <c r="F7" s="5"/>
      <c r="G7" s="37" t="s">
        <v>168</v>
      </c>
    </row>
    <row r="8" spans="4:7" ht="12.75">
      <c r="D8" s="5" t="s">
        <v>74</v>
      </c>
      <c r="E8" s="5" t="s">
        <v>74</v>
      </c>
      <c r="F8" s="5" t="s">
        <v>74</v>
      </c>
      <c r="G8" s="37" t="s">
        <v>75</v>
      </c>
    </row>
    <row r="9" spans="3:7" ht="12.75">
      <c r="C9" s="37" t="s">
        <v>71</v>
      </c>
      <c r="D9" s="5" t="s">
        <v>123</v>
      </c>
      <c r="E9" s="5" t="s">
        <v>152</v>
      </c>
      <c r="F9" s="5" t="s">
        <v>195</v>
      </c>
      <c r="G9" s="37" t="s">
        <v>153</v>
      </c>
    </row>
    <row r="10" spans="4:7" ht="12.75">
      <c r="D10" s="5" t="s">
        <v>37</v>
      </c>
      <c r="E10" s="5" t="s">
        <v>37</v>
      </c>
      <c r="F10" s="5" t="s">
        <v>37</v>
      </c>
      <c r="G10" s="5" t="s">
        <v>37</v>
      </c>
    </row>
    <row r="11" spans="4:6" ht="12.75">
      <c r="D11" s="8"/>
      <c r="E11" s="8"/>
      <c r="F11" s="8"/>
    </row>
    <row r="12" spans="1:7" ht="12.75">
      <c r="A12" s="2" t="s">
        <v>17</v>
      </c>
      <c r="D12" s="3">
        <v>6287231</v>
      </c>
      <c r="E12" s="3">
        <v>6712693</v>
      </c>
      <c r="F12" s="54">
        <v>12678847</v>
      </c>
      <c r="G12" s="54">
        <v>9148154</v>
      </c>
    </row>
    <row r="13" spans="1:7" ht="12.75">
      <c r="A13" s="2" t="s">
        <v>163</v>
      </c>
      <c r="D13" s="3">
        <v>139121</v>
      </c>
      <c r="E13" s="3">
        <v>139121</v>
      </c>
      <c r="F13" s="54">
        <v>414149</v>
      </c>
      <c r="G13" s="54">
        <f>125384+94000</f>
        <v>219384</v>
      </c>
    </row>
    <row r="14" spans="1:7" ht="12.75">
      <c r="A14" s="2" t="s">
        <v>213</v>
      </c>
      <c r="F14" s="54">
        <v>363179</v>
      </c>
      <c r="G14" s="54">
        <v>0</v>
      </c>
    </row>
    <row r="15" spans="1:7" ht="12.75">
      <c r="A15" s="2" t="s">
        <v>69</v>
      </c>
      <c r="D15" s="3">
        <v>970000</v>
      </c>
      <c r="E15" s="3">
        <v>1000000</v>
      </c>
      <c r="F15" s="54">
        <v>1436000</v>
      </c>
      <c r="G15" s="54">
        <v>1140000</v>
      </c>
    </row>
    <row r="16" spans="6:7" ht="12.75">
      <c r="F16" s="54"/>
      <c r="G16" s="54"/>
    </row>
    <row r="17" spans="1:7" ht="12.75">
      <c r="A17" s="2" t="s">
        <v>18</v>
      </c>
      <c r="F17" s="54"/>
      <c r="G17" s="54"/>
    </row>
    <row r="18" spans="1:7" ht="12.75">
      <c r="A18" s="2" t="s">
        <v>19</v>
      </c>
      <c r="D18" s="3">
        <v>2904663</v>
      </c>
      <c r="E18" s="3">
        <v>2168835</v>
      </c>
      <c r="F18" s="54">
        <v>5279113</v>
      </c>
      <c r="G18" s="54">
        <v>1527301</v>
      </c>
    </row>
    <row r="19" spans="1:7" ht="12.75">
      <c r="A19" s="2" t="s">
        <v>20</v>
      </c>
      <c r="D19" s="3">
        <f>14168190+58610575</f>
        <v>72778765</v>
      </c>
      <c r="E19" s="3">
        <f>3468537+66150885</f>
        <v>69619422</v>
      </c>
      <c r="F19" s="54">
        <v>67757771</v>
      </c>
      <c r="G19" s="54">
        <v>71949461</v>
      </c>
    </row>
    <row r="20" spans="1:7" ht="12.75">
      <c r="A20" s="2" t="s">
        <v>21</v>
      </c>
      <c r="D20" s="3">
        <v>1252119</v>
      </c>
      <c r="E20" s="3">
        <f>1136819+90000+181089</f>
        <v>1407908</v>
      </c>
      <c r="F20" s="54">
        <v>1416951</v>
      </c>
      <c r="G20" s="54">
        <v>1367280</v>
      </c>
    </row>
    <row r="21" spans="1:7" ht="12.75">
      <c r="A21" s="2" t="s">
        <v>161</v>
      </c>
      <c r="D21" s="3">
        <v>7708450</v>
      </c>
      <c r="E21" s="3">
        <v>7618246</v>
      </c>
      <c r="F21" s="54">
        <f>6112856+2710857</f>
        <v>8823713</v>
      </c>
      <c r="G21" s="54">
        <v>10295613</v>
      </c>
    </row>
    <row r="22" spans="1:7" ht="12.75">
      <c r="A22" s="2" t="s">
        <v>22</v>
      </c>
      <c r="D22" s="3">
        <v>2463427</v>
      </c>
      <c r="E22" s="3">
        <v>19174435</v>
      </c>
      <c r="F22" s="54">
        <f>3692654-2710857+1512318</f>
        <v>2494115</v>
      </c>
      <c r="G22" s="54">
        <v>7317294</v>
      </c>
    </row>
    <row r="23" spans="4:7" ht="12.75">
      <c r="D23" s="9">
        <f>SUM(D18:D22)</f>
        <v>87107424</v>
      </c>
      <c r="E23" s="9">
        <f>SUM(E18:E22)</f>
        <v>99988846</v>
      </c>
      <c r="F23" s="78">
        <f>SUM(F18:F22)</f>
        <v>85771663</v>
      </c>
      <c r="G23" s="78">
        <f>SUM(G18:G22)</f>
        <v>92456949</v>
      </c>
    </row>
    <row r="24" spans="6:7" ht="12.75">
      <c r="F24" s="54"/>
      <c r="G24" s="54"/>
    </row>
    <row r="25" spans="1:7" ht="12.75">
      <c r="A25" s="2" t="s">
        <v>23</v>
      </c>
      <c r="F25" s="54"/>
      <c r="G25" s="54"/>
    </row>
    <row r="26" spans="1:7" ht="12.75">
      <c r="A26" s="2" t="s">
        <v>24</v>
      </c>
      <c r="D26" s="3">
        <f>39708627+3055518</f>
        <v>42764145</v>
      </c>
      <c r="E26" s="3">
        <v>40880605</v>
      </c>
      <c r="F26" s="54">
        <v>39318088</v>
      </c>
      <c r="G26" s="54">
        <f>31296985+11349625+8134196</f>
        <v>50780806</v>
      </c>
    </row>
    <row r="27" spans="1:7" ht="12.75">
      <c r="A27" s="2" t="s">
        <v>25</v>
      </c>
      <c r="D27" s="3">
        <f>8384266+1738663-75000</f>
        <v>10047929</v>
      </c>
      <c r="E27" s="3">
        <f>8495411+2979531+539058</f>
        <v>12014000</v>
      </c>
      <c r="F27" s="54">
        <v>4001688</v>
      </c>
      <c r="G27" s="54">
        <v>4556148</v>
      </c>
    </row>
    <row r="28" spans="1:7" ht="12.75">
      <c r="A28" s="2" t="s">
        <v>26</v>
      </c>
      <c r="C28" s="37">
        <v>23</v>
      </c>
      <c r="D28" s="3">
        <v>10905554</v>
      </c>
      <c r="E28" s="3">
        <v>8890984</v>
      </c>
      <c r="F28" s="54">
        <f>1596500+1512318</f>
        <v>3108818</v>
      </c>
      <c r="G28" s="54">
        <v>513000</v>
      </c>
    </row>
    <row r="29" spans="1:7" ht="12.75">
      <c r="A29" s="2" t="s">
        <v>27</v>
      </c>
      <c r="D29" s="3">
        <v>4737823</v>
      </c>
      <c r="E29" s="3">
        <v>3857702</v>
      </c>
      <c r="F29" s="54">
        <v>1181000</v>
      </c>
      <c r="G29" s="54">
        <v>2265850</v>
      </c>
    </row>
    <row r="30" spans="4:7" ht="12.75">
      <c r="D30" s="9">
        <f>SUM(D26:D29)</f>
        <v>68455451</v>
      </c>
      <c r="E30" s="9">
        <f>SUM(E26:E29)</f>
        <v>65643291</v>
      </c>
      <c r="F30" s="78">
        <f>SUM(F26:F29)</f>
        <v>47609594</v>
      </c>
      <c r="G30" s="78">
        <f>SUM(G26:G29)</f>
        <v>58115804</v>
      </c>
    </row>
    <row r="31" spans="1:7" ht="12.75">
      <c r="A31" s="2" t="s">
        <v>28</v>
      </c>
      <c r="D31" s="9">
        <f>D23-D30</f>
        <v>18651973</v>
      </c>
      <c r="E31" s="9">
        <f>E23-E30</f>
        <v>34345555</v>
      </c>
      <c r="F31" s="78">
        <f>F23-F30</f>
        <v>38162069</v>
      </c>
      <c r="G31" s="78">
        <f>G23-G30</f>
        <v>34341145</v>
      </c>
    </row>
    <row r="32" spans="4:7" ht="12.75">
      <c r="D32" s="11"/>
      <c r="E32" s="11"/>
      <c r="F32" s="79"/>
      <c r="G32" s="79"/>
    </row>
    <row r="33" spans="4:7" ht="13.5" thickBot="1">
      <c r="D33" s="7">
        <f>SUM(D12:D15)+D31</f>
        <v>26048325</v>
      </c>
      <c r="E33" s="7">
        <f>SUM(E12:E15)+E31</f>
        <v>42197369</v>
      </c>
      <c r="F33" s="80">
        <f>SUM(F12:F15)+F31</f>
        <v>53054244</v>
      </c>
      <c r="G33" s="80">
        <f>SUM(G12:G15)+G31</f>
        <v>44848683</v>
      </c>
    </row>
    <row r="34" spans="6:7" ht="13.5" thickTop="1">
      <c r="F34" s="54"/>
      <c r="G34" s="54"/>
    </row>
    <row r="35" spans="1:7" ht="12.75">
      <c r="A35" s="2" t="s">
        <v>29</v>
      </c>
      <c r="F35" s="54"/>
      <c r="G35" s="54"/>
    </row>
    <row r="36" spans="1:7" ht="12.75">
      <c r="A36" s="2" t="s">
        <v>30</v>
      </c>
      <c r="D36" s="3">
        <v>21254000</v>
      </c>
      <c r="E36" s="3">
        <v>28354000</v>
      </c>
      <c r="F36" s="54">
        <v>28354000</v>
      </c>
      <c r="G36" s="54">
        <v>28354000</v>
      </c>
    </row>
    <row r="37" spans="1:7" ht="12.75">
      <c r="A37" s="2" t="s">
        <v>155</v>
      </c>
      <c r="D37" s="3">
        <v>0</v>
      </c>
      <c r="E37" s="3">
        <v>6433824</v>
      </c>
      <c r="F37" s="54">
        <v>6406222</v>
      </c>
      <c r="G37" s="54">
        <v>6406222</v>
      </c>
    </row>
    <row r="38" spans="1:7" ht="12.75">
      <c r="A38" s="2" t="s">
        <v>222</v>
      </c>
      <c r="F38" s="54">
        <v>84398</v>
      </c>
      <c r="G38" s="54"/>
    </row>
    <row r="39" spans="1:7" ht="12.75">
      <c r="A39" s="2" t="s">
        <v>169</v>
      </c>
      <c r="D39" s="6">
        <v>434293</v>
      </c>
      <c r="E39" s="6">
        <v>3120474</v>
      </c>
      <c r="F39" s="81">
        <v>18227675</v>
      </c>
      <c r="G39" s="81">
        <v>10083699</v>
      </c>
    </row>
    <row r="40" spans="1:7" ht="12.75">
      <c r="A40" s="2" t="s">
        <v>180</v>
      </c>
      <c r="D40" s="3">
        <f>SUM(D36:D39)</f>
        <v>21688293</v>
      </c>
      <c r="E40" s="3">
        <f>SUM(E36:E39)</f>
        <v>37908298</v>
      </c>
      <c r="F40" s="54">
        <f>SUM(F36:F39)</f>
        <v>53072295</v>
      </c>
      <c r="G40" s="54">
        <f>SUM(G36:G39)</f>
        <v>44843921</v>
      </c>
    </row>
    <row r="41" spans="1:7" ht="12.75">
      <c r="A41" s="2" t="s">
        <v>181</v>
      </c>
      <c r="F41" s="81">
        <v>-18051</v>
      </c>
      <c r="G41" s="81"/>
    </row>
    <row r="42" spans="6:7" ht="12.75">
      <c r="F42" s="78">
        <f>SUM(F40:F41)</f>
        <v>53054244</v>
      </c>
      <c r="G42" s="78">
        <f>SUM(G40:G41)</f>
        <v>44843921</v>
      </c>
    </row>
    <row r="43" spans="6:7" ht="12.75">
      <c r="F43" s="54"/>
      <c r="G43" s="54"/>
    </row>
    <row r="44" spans="1:7" ht="12.75">
      <c r="A44" s="2" t="s">
        <v>32</v>
      </c>
      <c r="D44" s="3">
        <v>22283</v>
      </c>
      <c r="E44" s="3">
        <v>19050</v>
      </c>
      <c r="F44" s="54">
        <v>0</v>
      </c>
      <c r="G44" s="54">
        <v>4762</v>
      </c>
    </row>
    <row r="45" spans="4:7" ht="12.75">
      <c r="D45" s="3">
        <v>22283</v>
      </c>
      <c r="E45" s="3">
        <v>19050</v>
      </c>
      <c r="F45" s="54"/>
      <c r="G45" s="54"/>
    </row>
    <row r="46" spans="1:7" ht="12.75" hidden="1">
      <c r="A46" s="2" t="s">
        <v>33</v>
      </c>
      <c r="C46" s="37">
        <v>24</v>
      </c>
      <c r="D46" s="3">
        <v>1773332</v>
      </c>
      <c r="E46" s="3">
        <v>1705604</v>
      </c>
      <c r="F46" s="54">
        <v>0</v>
      </c>
      <c r="G46" s="54">
        <v>0</v>
      </c>
    </row>
    <row r="47" spans="4:7" ht="13.5" thickBot="1">
      <c r="D47" s="10">
        <f>SUM(D40:D46)</f>
        <v>23506191</v>
      </c>
      <c r="E47" s="10">
        <f>SUM(E40:E46)</f>
        <v>39652002</v>
      </c>
      <c r="F47" s="82">
        <f>SUM(F42:F46)</f>
        <v>53054244</v>
      </c>
      <c r="G47" s="82">
        <f>SUM(G42:G46)</f>
        <v>44848683</v>
      </c>
    </row>
    <row r="48" spans="4:7" ht="13.5" thickTop="1">
      <c r="D48" s="11"/>
      <c r="E48" s="11"/>
      <c r="F48" s="79"/>
      <c r="G48" s="79"/>
    </row>
    <row r="49" spans="4:7" ht="12.75">
      <c r="D49" s="11"/>
      <c r="E49" s="11"/>
      <c r="F49" s="75"/>
      <c r="G49" s="11"/>
    </row>
    <row r="50" spans="4:7" ht="12.75">
      <c r="D50" s="11"/>
      <c r="E50" s="11"/>
      <c r="F50" s="11"/>
      <c r="G50" s="11"/>
    </row>
    <row r="51" spans="4:7" ht="12.75">
      <c r="D51" s="11"/>
      <c r="E51" s="11"/>
      <c r="F51" s="11"/>
      <c r="G51" s="11"/>
    </row>
    <row r="52" spans="4:7" ht="12.75">
      <c r="D52" s="11"/>
      <c r="E52" s="11"/>
      <c r="F52" s="11"/>
      <c r="G52" s="11"/>
    </row>
    <row r="53" spans="4:7" ht="12.75">
      <c r="D53" s="11"/>
      <c r="E53" s="11"/>
      <c r="F53" s="11"/>
      <c r="G53" s="11"/>
    </row>
    <row r="54" spans="4:6" ht="12.75">
      <c r="D54" s="11"/>
      <c r="E54" s="11"/>
      <c r="F54" s="11"/>
    </row>
    <row r="55" spans="4:6" ht="12.75">
      <c r="D55" s="11"/>
      <c r="E55" s="11"/>
      <c r="F55" s="11"/>
    </row>
  </sheetData>
  <printOptions/>
  <pageMargins left="0.5905511811023623" right="0.3937007874015748" top="1.1655511811023622" bottom="0.3937007874015748" header="0.5118110236220472" footer="0.511811023622047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H40"/>
  <sheetViews>
    <sheetView view="pageBreakPreview" zoomScaleSheetLayoutView="100" workbookViewId="0" topLeftCell="A1">
      <selection activeCell="B1" sqref="B1"/>
    </sheetView>
  </sheetViews>
  <sheetFormatPr defaultColWidth="9.140625" defaultRowHeight="12.75"/>
  <cols>
    <col min="1" max="1" width="3.00390625" style="0" customWidth="1"/>
    <col min="2" max="2" width="28.421875" style="0" bestFit="1" customWidth="1"/>
    <col min="3" max="3" width="6.140625" style="0" customWidth="1"/>
    <col min="4" max="6" width="11.7109375" style="12" customWidth="1"/>
    <col min="7" max="7" width="17.8515625" style="0" bestFit="1" customWidth="1"/>
    <col min="8" max="8" width="11.7109375" style="0"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34</v>
      </c>
      <c r="D4" s="4"/>
      <c r="E4" s="4"/>
      <c r="F4" s="4"/>
    </row>
    <row r="5" spans="1:6" s="1" customFormat="1" ht="12.75">
      <c r="A5" s="1" t="s">
        <v>194</v>
      </c>
      <c r="D5" s="4"/>
      <c r="E5" s="4"/>
      <c r="F5" s="4"/>
    </row>
    <row r="6" spans="1:6" s="2" customFormat="1" ht="12.75">
      <c r="A6" s="2" t="s">
        <v>3</v>
      </c>
      <c r="D6" s="3"/>
      <c r="E6" s="3"/>
      <c r="F6" s="3"/>
    </row>
    <row r="8" spans="4:8" ht="12.75">
      <c r="D8" s="13" t="s">
        <v>35</v>
      </c>
      <c r="E8" s="63" t="s">
        <v>35</v>
      </c>
      <c r="F8" s="63" t="s">
        <v>203</v>
      </c>
      <c r="G8" s="14" t="s">
        <v>119</v>
      </c>
      <c r="H8" s="14"/>
    </row>
    <row r="9" spans="3:8" ht="12.75">
      <c r="C9" s="14" t="s">
        <v>71</v>
      </c>
      <c r="D9" s="63" t="s">
        <v>117</v>
      </c>
      <c r="E9" s="63" t="s">
        <v>122</v>
      </c>
      <c r="F9" s="63" t="s">
        <v>204</v>
      </c>
      <c r="G9" s="14" t="s">
        <v>31</v>
      </c>
      <c r="H9" s="14" t="s">
        <v>36</v>
      </c>
    </row>
    <row r="10" spans="4:8" ht="12.75">
      <c r="D10" s="13" t="s">
        <v>37</v>
      </c>
      <c r="E10" s="63" t="s">
        <v>37</v>
      </c>
      <c r="F10" s="63" t="s">
        <v>37</v>
      </c>
      <c r="G10" s="14" t="s">
        <v>37</v>
      </c>
      <c r="H10" s="14" t="s">
        <v>37</v>
      </c>
    </row>
    <row r="12" spans="1:8" ht="12.75">
      <c r="A12" t="s">
        <v>215</v>
      </c>
      <c r="D12" s="12">
        <v>2</v>
      </c>
      <c r="E12" s="12">
        <v>0</v>
      </c>
      <c r="F12" s="12">
        <v>0</v>
      </c>
      <c r="G12" s="12">
        <v>-1264</v>
      </c>
      <c r="H12" s="15">
        <f>SUM(D12:G12)</f>
        <v>-1262</v>
      </c>
    </row>
    <row r="13" spans="7:8" ht="12.75">
      <c r="G13" s="12"/>
      <c r="H13" s="15"/>
    </row>
    <row r="14" spans="1:8" ht="12.75">
      <c r="A14" t="s">
        <v>216</v>
      </c>
      <c r="C14" s="14"/>
      <c r="G14" s="12"/>
      <c r="H14" s="15"/>
    </row>
    <row r="15" spans="2:8" ht="12.75">
      <c r="B15" t="s">
        <v>217</v>
      </c>
      <c r="C15" s="14"/>
      <c r="D15" s="12">
        <v>21253998</v>
      </c>
      <c r="E15" s="12">
        <v>0</v>
      </c>
      <c r="F15" s="12">
        <v>0</v>
      </c>
      <c r="G15" s="12">
        <v>0</v>
      </c>
      <c r="H15" s="15">
        <f>SUM(D15:G15)</f>
        <v>21253998</v>
      </c>
    </row>
    <row r="16" spans="2:8" ht="12.75">
      <c r="B16" t="s">
        <v>177</v>
      </c>
      <c r="C16" s="14"/>
      <c r="D16" s="12">
        <v>7100000</v>
      </c>
      <c r="E16" s="12">
        <v>7810000</v>
      </c>
      <c r="F16" s="12">
        <v>0</v>
      </c>
      <c r="G16" s="12">
        <v>0</v>
      </c>
      <c r="H16" s="15">
        <f>SUM(D16:G16)</f>
        <v>14910000</v>
      </c>
    </row>
    <row r="17" spans="3:8" ht="12.75">
      <c r="C17" s="14"/>
      <c r="G17" s="12"/>
      <c r="H17" s="15"/>
    </row>
    <row r="18" spans="1:8" ht="12.75">
      <c r="A18" t="s">
        <v>202</v>
      </c>
      <c r="C18" s="14"/>
      <c r="D18" s="12">
        <v>0</v>
      </c>
      <c r="E18" s="12">
        <v>-1403778</v>
      </c>
      <c r="F18" s="12">
        <v>0</v>
      </c>
      <c r="G18" s="12">
        <v>0</v>
      </c>
      <c r="H18" s="15">
        <f>SUM(D18:G18)</f>
        <v>-1403778</v>
      </c>
    </row>
    <row r="19" ht="12.75">
      <c r="G19" s="12"/>
    </row>
    <row r="20" spans="1:8" ht="12.75">
      <c r="A20" t="s">
        <v>162</v>
      </c>
      <c r="D20" s="12">
        <v>0</v>
      </c>
      <c r="E20" s="12">
        <v>0</v>
      </c>
      <c r="F20" s="12">
        <v>0</v>
      </c>
      <c r="G20" s="3">
        <v>10697410</v>
      </c>
      <c r="H20" s="15">
        <f>SUM(D20:G20)</f>
        <v>10697410</v>
      </c>
    </row>
    <row r="21" spans="7:8" ht="12.75">
      <c r="G21" s="3"/>
      <c r="H21" s="15"/>
    </row>
    <row r="22" spans="1:8" ht="12.75">
      <c r="A22" t="s">
        <v>178</v>
      </c>
      <c r="D22" s="12">
        <v>0</v>
      </c>
      <c r="E22" s="12">
        <v>0</v>
      </c>
      <c r="F22" s="12">
        <v>0</v>
      </c>
      <c r="G22" s="3">
        <v>-612447</v>
      </c>
      <c r="H22" s="15">
        <f>SUM(D22:G22)</f>
        <v>-612447</v>
      </c>
    </row>
    <row r="23" ht="12.75">
      <c r="G23" s="12"/>
    </row>
    <row r="24" spans="1:8" ht="13.5" thickBot="1">
      <c r="A24" t="s">
        <v>199</v>
      </c>
      <c r="D24" s="16">
        <f>SUM(D12:D23)</f>
        <v>28354000</v>
      </c>
      <c r="E24" s="16">
        <f>SUM(E12:E23)</f>
        <v>6406222</v>
      </c>
      <c r="F24" s="16">
        <f>SUM(F12:F23)</f>
        <v>0</v>
      </c>
      <c r="G24" s="16">
        <f>SUM(G12:G23)</f>
        <v>10083699</v>
      </c>
      <c r="H24" s="16">
        <f>SUM(H12:H23)</f>
        <v>44843921</v>
      </c>
    </row>
    <row r="25" ht="13.5" thickTop="1"/>
    <row r="27" spans="1:8" ht="12.75">
      <c r="A27" t="s">
        <v>158</v>
      </c>
      <c r="D27" s="12">
        <v>28354000</v>
      </c>
      <c r="E27" s="12">
        <v>6406222</v>
      </c>
      <c r="F27" s="12">
        <v>0</v>
      </c>
      <c r="G27" s="12">
        <v>10083699</v>
      </c>
      <c r="H27" s="15">
        <f>SUM(D27:G27)</f>
        <v>44843921</v>
      </c>
    </row>
    <row r="28" ht="12.75">
      <c r="G28" s="12"/>
    </row>
    <row r="29" spans="1:8" ht="12.75">
      <c r="A29" t="s">
        <v>205</v>
      </c>
      <c r="D29" s="12">
        <v>0</v>
      </c>
      <c r="E29" s="12">
        <v>0</v>
      </c>
      <c r="F29" s="12">
        <v>84398</v>
      </c>
      <c r="G29" s="12">
        <v>0</v>
      </c>
      <c r="H29" s="15">
        <f>SUM(D29:G29)</f>
        <v>84398</v>
      </c>
    </row>
    <row r="30" ht="12.75">
      <c r="G30" s="12"/>
    </row>
    <row r="31" spans="1:8" ht="12.75">
      <c r="A31" t="s">
        <v>162</v>
      </c>
      <c r="D31" s="12">
        <v>0</v>
      </c>
      <c r="E31" s="12">
        <v>0</v>
      </c>
      <c r="F31" s="12">
        <v>0</v>
      </c>
      <c r="G31" s="3">
        <v>9368870</v>
      </c>
      <c r="H31" s="15">
        <f>SUM(D31:G31)</f>
        <v>9368870</v>
      </c>
    </row>
    <row r="32" spans="7:8" ht="12.75">
      <c r="G32" s="3"/>
      <c r="H32" s="15">
        <f>SUM(D32:G32)</f>
        <v>0</v>
      </c>
    </row>
    <row r="33" spans="1:8" ht="12.75">
      <c r="A33" t="s">
        <v>183</v>
      </c>
      <c r="G33" s="3"/>
      <c r="H33" s="15"/>
    </row>
    <row r="34" spans="2:8" ht="12.75">
      <c r="B34" s="104" t="s">
        <v>182</v>
      </c>
      <c r="C34" s="14">
        <v>7</v>
      </c>
      <c r="D34" s="12">
        <v>0</v>
      </c>
      <c r="E34" s="12">
        <v>0</v>
      </c>
      <c r="F34" s="12">
        <v>0</v>
      </c>
      <c r="G34" s="3">
        <v>-612447</v>
      </c>
      <c r="H34" s="15">
        <f>SUM(D34:G34)</f>
        <v>-612447</v>
      </c>
    </row>
    <row r="35" spans="7:8" ht="12.75">
      <c r="G35" s="3"/>
      <c r="H35" s="15"/>
    </row>
    <row r="36" spans="1:8" ht="12.75">
      <c r="A36" t="s">
        <v>206</v>
      </c>
      <c r="G36" s="3"/>
      <c r="H36" s="15"/>
    </row>
    <row r="37" spans="2:8" ht="12.75">
      <c r="B37" s="104" t="s">
        <v>184</v>
      </c>
      <c r="C37" s="14">
        <v>7</v>
      </c>
      <c r="D37" s="12">
        <v>0</v>
      </c>
      <c r="E37" s="12">
        <v>0</v>
      </c>
      <c r="F37" s="12">
        <v>0</v>
      </c>
      <c r="G37" s="3">
        <v>-612447</v>
      </c>
      <c r="H37" s="15">
        <f>SUM(D37:G37)</f>
        <v>-612447</v>
      </c>
    </row>
    <row r="38" spans="7:8" ht="12.75">
      <c r="G38" s="3"/>
      <c r="H38" s="15"/>
    </row>
    <row r="39" spans="7:8" ht="12.75">
      <c r="G39" s="12"/>
      <c r="H39" s="15"/>
    </row>
    <row r="40" spans="1:8" ht="13.5" thickBot="1">
      <c r="A40" t="s">
        <v>200</v>
      </c>
      <c r="D40" s="16">
        <f>SUM(D27:D39)</f>
        <v>28354000</v>
      </c>
      <c r="E40" s="16">
        <f>SUM(E27:E39)</f>
        <v>6406222</v>
      </c>
      <c r="F40" s="16">
        <f>SUM(F27:F39)</f>
        <v>84398</v>
      </c>
      <c r="G40" s="16">
        <f>SUM(G27:G39)</f>
        <v>18227675</v>
      </c>
      <c r="H40" s="17">
        <f>SUM(D40:G40)</f>
        <v>53072295</v>
      </c>
    </row>
    <row r="41" ht="13.5" thickTop="1"/>
  </sheetData>
  <printOptions/>
  <pageMargins left="0.5905511811023623" right="0.3937007874015748" top="1.1811023622047245" bottom="0.3937007874015748" header="0.5118110236220472" footer="0.5118110236220472"/>
  <pageSetup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I30"/>
  <sheetViews>
    <sheetView workbookViewId="0" topLeftCell="A1">
      <selection activeCell="L11" sqref="L11"/>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38</v>
      </c>
      <c r="C4" s="4"/>
      <c r="D4" s="4"/>
      <c r="E4" s="4"/>
      <c r="F4" s="4"/>
      <c r="G4" s="4"/>
      <c r="H4" s="4"/>
      <c r="I4" s="4"/>
    </row>
    <row r="5" spans="1:9" s="1" customFormat="1" ht="12.75">
      <c r="A5" s="1" t="s">
        <v>194</v>
      </c>
      <c r="C5" s="4"/>
      <c r="D5" s="4"/>
      <c r="E5" s="4"/>
      <c r="F5" s="4"/>
      <c r="G5" s="4"/>
      <c r="H5" s="4"/>
      <c r="I5" s="4"/>
    </row>
    <row r="6" ht="12.75">
      <c r="A6" s="2" t="s">
        <v>3</v>
      </c>
    </row>
    <row r="7" spans="3:9" ht="12.75">
      <c r="C7" s="111" t="s">
        <v>70</v>
      </c>
      <c r="D7" s="111"/>
      <c r="E7" s="111"/>
      <c r="F7" s="5"/>
      <c r="G7" s="111"/>
      <c r="H7" s="111"/>
      <c r="I7" s="111"/>
    </row>
    <row r="8" spans="3:9" ht="12.75">
      <c r="C8" s="5"/>
      <c r="D8" s="5"/>
      <c r="E8" s="5"/>
      <c r="F8" s="5"/>
      <c r="G8" s="5" t="s">
        <v>197</v>
      </c>
      <c r="H8" s="5"/>
      <c r="I8" s="5" t="s">
        <v>150</v>
      </c>
    </row>
    <row r="9" spans="3:9" ht="12.75">
      <c r="C9" s="5" t="s">
        <v>13</v>
      </c>
      <c r="D9" s="5"/>
      <c r="E9" s="5" t="s">
        <v>125</v>
      </c>
      <c r="F9" s="5"/>
      <c r="G9" s="5" t="s">
        <v>195</v>
      </c>
      <c r="H9" s="5"/>
      <c r="I9" s="73" t="s">
        <v>198</v>
      </c>
    </row>
    <row r="10" spans="3:9" ht="12.75">
      <c r="C10" s="5" t="s">
        <v>37</v>
      </c>
      <c r="D10" s="5"/>
      <c r="E10" s="5" t="s">
        <v>37</v>
      </c>
      <c r="F10" s="5"/>
      <c r="G10" s="5" t="s">
        <v>37</v>
      </c>
      <c r="H10" s="5"/>
      <c r="I10" s="5" t="s">
        <v>37</v>
      </c>
    </row>
    <row r="11" spans="3:9" ht="12.75">
      <c r="C11" s="5"/>
      <c r="D11" s="5"/>
      <c r="E11" s="5" t="s">
        <v>124</v>
      </c>
      <c r="F11" s="5"/>
      <c r="G11" s="5"/>
      <c r="H11" s="5"/>
      <c r="I11" s="5"/>
    </row>
    <row r="12" spans="1:9" ht="12.75">
      <c r="A12" s="2" t="s">
        <v>57</v>
      </c>
      <c r="C12" s="3">
        <v>-1719211</v>
      </c>
      <c r="E12" s="3">
        <v>0</v>
      </c>
      <c r="G12" s="3">
        <v>-2138933</v>
      </c>
      <c r="I12" s="3">
        <v>9069740</v>
      </c>
    </row>
    <row r="14" spans="1:9" ht="12.75">
      <c r="A14" s="2" t="s">
        <v>58</v>
      </c>
      <c r="C14" s="3">
        <v>-213176</v>
      </c>
      <c r="E14" s="3">
        <v>0</v>
      </c>
      <c r="G14" s="3">
        <v>-5486495</v>
      </c>
      <c r="I14" s="3">
        <v>-1994090</v>
      </c>
    </row>
    <row r="16" spans="1:9" ht="12.75">
      <c r="A16" s="2" t="s">
        <v>59</v>
      </c>
      <c r="C16" s="6">
        <v>3492568</v>
      </c>
      <c r="E16" s="6">
        <v>0</v>
      </c>
      <c r="F16" s="6"/>
      <c r="G16" s="6">
        <v>-319212</v>
      </c>
      <c r="I16" s="6">
        <v>4561642</v>
      </c>
    </row>
    <row r="18" spans="1:9" ht="12.75">
      <c r="A18" s="2" t="s">
        <v>60</v>
      </c>
      <c r="C18" s="3">
        <f>SUM(C12:C16)</f>
        <v>1560181</v>
      </c>
      <c r="E18" s="3">
        <v>0</v>
      </c>
      <c r="G18" s="3">
        <f>SUM(G12:G16)</f>
        <v>-7944640</v>
      </c>
      <c r="I18" s="3">
        <f>SUM(I12:I16)</f>
        <v>11637292</v>
      </c>
    </row>
    <row r="20" spans="1:9" ht="12.75">
      <c r="A20" s="2" t="s">
        <v>61</v>
      </c>
      <c r="C20" s="3">
        <v>162556</v>
      </c>
      <c r="E20" s="3">
        <v>0</v>
      </c>
      <c r="G20" s="3">
        <v>11637294.38</v>
      </c>
      <c r="I20" s="3">
        <v>2</v>
      </c>
    </row>
    <row r="22" spans="1:9" ht="13.5" thickBot="1">
      <c r="A22" s="2" t="s">
        <v>77</v>
      </c>
      <c r="C22" s="10">
        <f>SUM(C18:C20)</f>
        <v>1722737</v>
      </c>
      <c r="E22" s="10">
        <v>0</v>
      </c>
      <c r="F22" s="10"/>
      <c r="G22" s="10">
        <f>SUM(G18:G20)</f>
        <v>3692654.380000001</v>
      </c>
      <c r="I22" s="10">
        <f>SUM(I18:I20)</f>
        <v>11637294</v>
      </c>
    </row>
    <row r="23" ht="13.5" thickTop="1"/>
    <row r="25" ht="12.75">
      <c r="A25" s="2" t="s">
        <v>78</v>
      </c>
    </row>
    <row r="27" spans="1:9" ht="12.75">
      <c r="A27" s="2" t="s">
        <v>64</v>
      </c>
      <c r="C27" s="3">
        <v>2463427</v>
      </c>
      <c r="E27" s="3">
        <v>0</v>
      </c>
      <c r="G27" s="3">
        <f>'BS'!F22</f>
        <v>2494115</v>
      </c>
      <c r="I27" s="3">
        <v>7317294</v>
      </c>
    </row>
    <row r="28" spans="1:9" ht="12.75">
      <c r="A28" s="2" t="s">
        <v>211</v>
      </c>
      <c r="G28" s="3">
        <v>2710857</v>
      </c>
      <c r="I28" s="3">
        <v>4320000</v>
      </c>
    </row>
    <row r="29" spans="1:9" ht="12.75">
      <c r="A29" s="2" t="s">
        <v>164</v>
      </c>
      <c r="C29" s="3">
        <v>-740690</v>
      </c>
      <c r="E29" s="3">
        <v>0</v>
      </c>
      <c r="G29" s="3">
        <f>-'Notes-B'!E138</f>
        <v>-1512318</v>
      </c>
      <c r="I29" s="3">
        <v>0</v>
      </c>
    </row>
    <row r="30" spans="3:9" ht="13.5" thickBot="1">
      <c r="C30" s="10">
        <f>SUM(C27:C29)</f>
        <v>1722737</v>
      </c>
      <c r="E30" s="10">
        <v>0</v>
      </c>
      <c r="F30" s="10"/>
      <c r="G30" s="10">
        <f>SUM(G27:G29)</f>
        <v>3692654</v>
      </c>
      <c r="I30" s="10">
        <f>SUM(I27:I29)</f>
        <v>11637294</v>
      </c>
    </row>
    <row r="31" ht="13.5" thickTop="1"/>
  </sheetData>
  <mergeCells count="2">
    <mergeCell ref="C7:E7"/>
    <mergeCell ref="G7:I7"/>
  </mergeCells>
  <printOptions/>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21"/>
  <sheetViews>
    <sheetView view="pageBreakPreview" zoomScaleSheetLayoutView="100" workbookViewId="0" topLeftCell="A1">
      <selection activeCell="E23" sqref="E23"/>
    </sheetView>
  </sheetViews>
  <sheetFormatPr defaultColWidth="9.140625" defaultRowHeight="12.75"/>
  <cols>
    <col min="1" max="1" width="4.140625" style="23" customWidth="1"/>
    <col min="2" max="2" width="13.7109375" style="18" customWidth="1"/>
    <col min="3" max="3" width="44.28125" style="18" customWidth="1"/>
    <col min="4" max="4" width="15.57421875" style="19" customWidth="1"/>
    <col min="5" max="5" width="16.57421875" style="19" customWidth="1"/>
    <col min="6" max="6" width="4.140625" style="64" customWidth="1"/>
    <col min="7" max="16384" width="8.8515625" style="19" customWidth="1"/>
  </cols>
  <sheetData>
    <row r="1" spans="1:6" s="2" customFormat="1" ht="12.75">
      <c r="A1" s="23" t="s">
        <v>0</v>
      </c>
      <c r="C1" s="3"/>
      <c r="F1" s="26"/>
    </row>
    <row r="2" spans="1:6" s="2" customFormat="1" ht="12.75">
      <c r="A2" s="28" t="s">
        <v>1</v>
      </c>
      <c r="C2" s="3"/>
      <c r="F2" s="26"/>
    </row>
    <row r="3" spans="1:3" ht="12.75">
      <c r="A3" s="29"/>
      <c r="B3" s="22"/>
      <c r="C3" s="22"/>
    </row>
    <row r="4" ht="12.75"/>
    <row r="5" ht="12.75">
      <c r="B5" s="20"/>
    </row>
    <row r="6" ht="12.75">
      <c r="B6" s="24"/>
    </row>
    <row r="7" ht="12.75"/>
    <row r="8" spans="1:2" ht="12.75">
      <c r="A8" s="56" t="s">
        <v>80</v>
      </c>
      <c r="B8" s="20" t="s">
        <v>39</v>
      </c>
    </row>
    <row r="9" ht="12.75">
      <c r="B9" s="20"/>
    </row>
    <row r="10" ht="12.75">
      <c r="B10" s="20"/>
    </row>
    <row r="11" ht="12.75">
      <c r="B11" s="20"/>
    </row>
    <row r="12" ht="12.75">
      <c r="B12" s="20"/>
    </row>
    <row r="13" ht="12.75">
      <c r="B13" s="20"/>
    </row>
    <row r="14" ht="12.75">
      <c r="B14" s="20"/>
    </row>
    <row r="15" ht="12.75">
      <c r="B15" s="20"/>
    </row>
    <row r="16" ht="12.75">
      <c r="B16" s="20"/>
    </row>
    <row r="17" spans="1:2" ht="12.75">
      <c r="A17" s="56" t="s">
        <v>79</v>
      </c>
      <c r="B17" s="20" t="s">
        <v>156</v>
      </c>
    </row>
    <row r="18" spans="1:2" ht="12.75">
      <c r="A18" s="56"/>
      <c r="B18" s="20"/>
    </row>
    <row r="19" ht="12.75">
      <c r="B19" s="20"/>
    </row>
    <row r="20" ht="12.75"/>
    <row r="21" ht="12.75"/>
    <row r="22" spans="1:2" ht="12.75">
      <c r="A22" s="56" t="s">
        <v>81</v>
      </c>
      <c r="B22" s="20" t="s">
        <v>41</v>
      </c>
    </row>
    <row r="23" ht="12.75">
      <c r="B23" s="20"/>
    </row>
    <row r="24" ht="12.75"/>
    <row r="25" ht="12.75"/>
    <row r="26" ht="12.75"/>
    <row r="27" spans="1:2" ht="12.75">
      <c r="A27" s="56" t="s">
        <v>82</v>
      </c>
      <c r="B27" s="20" t="s">
        <v>42</v>
      </c>
    </row>
    <row r="28" ht="12.75">
      <c r="B28" s="20"/>
    </row>
    <row r="29" spans="1:2" ht="13.5" customHeight="1">
      <c r="A29" s="19"/>
      <c r="B29" s="19"/>
    </row>
    <row r="30" ht="13.5" customHeight="1">
      <c r="B30" s="21"/>
    </row>
    <row r="31" ht="13.5" customHeight="1">
      <c r="B31" s="21"/>
    </row>
    <row r="32" spans="1:6" s="2" customFormat="1" ht="12.75">
      <c r="A32" s="57" t="s">
        <v>83</v>
      </c>
      <c r="B32" s="25" t="s">
        <v>43</v>
      </c>
      <c r="C32" s="26"/>
      <c r="F32" s="26"/>
    </row>
    <row r="33" spans="1:6" s="2" customFormat="1" ht="12.75">
      <c r="A33" s="30"/>
      <c r="B33" s="25"/>
      <c r="C33" s="26"/>
      <c r="F33" s="26"/>
    </row>
    <row r="34" spans="1:2" ht="13.5" customHeight="1">
      <c r="A34" s="19"/>
      <c r="B34" s="19"/>
    </row>
    <row r="35" ht="13.5" customHeight="1"/>
    <row r="36" spans="1:6" s="2" customFormat="1" ht="12.75">
      <c r="A36" s="57" t="s">
        <v>84</v>
      </c>
      <c r="B36" s="25" t="s">
        <v>47</v>
      </c>
      <c r="C36" s="26"/>
      <c r="F36" s="26"/>
    </row>
    <row r="37" spans="1:6" s="2" customFormat="1" ht="12.75">
      <c r="A37" s="57"/>
      <c r="B37" s="25"/>
      <c r="C37" s="26"/>
      <c r="F37" s="26"/>
    </row>
    <row r="38" spans="1:6" s="2" customFormat="1" ht="12.75">
      <c r="A38" s="57"/>
      <c r="B38" s="25"/>
      <c r="C38" s="26"/>
      <c r="F38" s="26"/>
    </row>
    <row r="39" spans="1:6" s="2" customFormat="1" ht="12.75">
      <c r="A39" s="57"/>
      <c r="B39" s="25"/>
      <c r="C39" s="26"/>
      <c r="F39" s="26"/>
    </row>
    <row r="40" spans="1:6" s="2" customFormat="1" ht="12.75">
      <c r="A40" s="57"/>
      <c r="B40" s="25"/>
      <c r="C40" s="26"/>
      <c r="F40" s="26"/>
    </row>
    <row r="41" spans="1:6" s="2" customFormat="1" ht="12.75">
      <c r="A41" s="57" t="s">
        <v>85</v>
      </c>
      <c r="B41" s="25" t="s">
        <v>190</v>
      </c>
      <c r="C41" s="26"/>
      <c r="F41" s="26"/>
    </row>
    <row r="42" spans="1:6" s="2" customFormat="1" ht="12.75">
      <c r="A42" s="30"/>
      <c r="B42" s="25"/>
      <c r="C42" s="26"/>
      <c r="F42" s="26"/>
    </row>
    <row r="43" spans="1:6" s="2" customFormat="1" ht="12.75">
      <c r="A43" s="30"/>
      <c r="B43" s="26" t="s">
        <v>188</v>
      </c>
      <c r="C43" s="26"/>
      <c r="F43" s="26"/>
    </row>
    <row r="44" spans="1:6" s="2" customFormat="1" ht="12.75">
      <c r="A44" s="30"/>
      <c r="B44" s="25"/>
      <c r="C44" s="26"/>
      <c r="F44" s="26"/>
    </row>
    <row r="45" spans="1:6" s="2" customFormat="1" ht="12.75">
      <c r="A45" s="30"/>
      <c r="B45" s="25"/>
      <c r="C45" s="26"/>
      <c r="F45" s="26"/>
    </row>
    <row r="46" spans="1:6" s="2" customFormat="1" ht="12.75">
      <c r="A46" s="30"/>
      <c r="B46" s="25"/>
      <c r="C46" s="26"/>
      <c r="F46" s="26"/>
    </row>
    <row r="47" spans="1:6" s="2" customFormat="1" ht="12.75">
      <c r="A47" s="30"/>
      <c r="B47" s="25"/>
      <c r="C47" s="26"/>
      <c r="F47" s="26"/>
    </row>
    <row r="48" spans="1:6" s="2" customFormat="1" ht="12.75">
      <c r="A48" s="30"/>
      <c r="B48" s="26" t="s">
        <v>189</v>
      </c>
      <c r="C48" s="26"/>
      <c r="F48" s="26"/>
    </row>
    <row r="49" spans="1:6" s="2" customFormat="1" ht="12.75">
      <c r="A49" s="30"/>
      <c r="B49" s="25"/>
      <c r="C49" s="26"/>
      <c r="F49" s="26"/>
    </row>
    <row r="50" spans="1:7" s="2" customFormat="1" ht="12.75">
      <c r="A50" s="30"/>
      <c r="B50" s="25"/>
      <c r="C50" s="26"/>
      <c r="F50" s="26"/>
      <c r="G50" s="96"/>
    </row>
    <row r="51" spans="1:6" s="2" customFormat="1" ht="12.75">
      <c r="A51" s="30"/>
      <c r="B51" s="26"/>
      <c r="C51" s="26"/>
      <c r="F51" s="26"/>
    </row>
    <row r="52" spans="1:6" s="2" customFormat="1" ht="12.75">
      <c r="A52" s="30"/>
      <c r="B52" s="26"/>
      <c r="C52" s="26"/>
      <c r="F52" s="26"/>
    </row>
    <row r="53" spans="1:6" s="2" customFormat="1" ht="12.75">
      <c r="A53" s="57" t="s">
        <v>86</v>
      </c>
      <c r="B53" s="25" t="s">
        <v>45</v>
      </c>
      <c r="C53" s="26"/>
      <c r="F53" s="26"/>
    </row>
    <row r="54" spans="1:6" s="2" customFormat="1" ht="12.75">
      <c r="A54" s="57"/>
      <c r="B54" s="25"/>
      <c r="C54" s="26"/>
      <c r="F54" s="26"/>
    </row>
    <row r="55" spans="1:6" s="2" customFormat="1" ht="12.75">
      <c r="A55" s="30"/>
      <c r="C55" s="26"/>
      <c r="D55" s="44"/>
      <c r="E55" s="44"/>
      <c r="F55" s="26"/>
    </row>
    <row r="56" spans="1:6" s="2" customFormat="1" ht="12.75">
      <c r="A56" s="30"/>
      <c r="B56" s="25"/>
      <c r="C56" s="26"/>
      <c r="D56" s="44"/>
      <c r="E56" s="44"/>
      <c r="F56" s="26"/>
    </row>
    <row r="57" spans="1:6" s="2" customFormat="1" ht="12.75">
      <c r="A57" s="30"/>
      <c r="B57" s="25"/>
      <c r="C57" s="26"/>
      <c r="D57" s="44"/>
      <c r="E57" s="44"/>
      <c r="F57" s="26"/>
    </row>
    <row r="58" spans="1:6" s="2" customFormat="1" ht="12.75">
      <c r="A58" s="57" t="s">
        <v>87</v>
      </c>
      <c r="B58" s="25" t="s">
        <v>67</v>
      </c>
      <c r="C58" s="26"/>
      <c r="F58" s="26"/>
    </row>
    <row r="59" spans="1:6" s="2" customFormat="1" ht="12.75">
      <c r="A59" s="57"/>
      <c r="B59" s="25"/>
      <c r="C59" s="26"/>
      <c r="F59" s="26"/>
    </row>
    <row r="60" spans="1:6" s="2" customFormat="1" ht="12.75">
      <c r="A60" s="30"/>
      <c r="F60" s="26"/>
    </row>
    <row r="61" spans="1:6" s="2" customFormat="1" ht="12.75">
      <c r="A61" s="30"/>
      <c r="F61" s="26"/>
    </row>
    <row r="62" spans="1:6" s="2" customFormat="1" ht="12.75">
      <c r="A62" s="30"/>
      <c r="F62" s="26"/>
    </row>
    <row r="63" spans="1:6" s="2" customFormat="1" ht="12.75">
      <c r="A63" s="57" t="s">
        <v>88</v>
      </c>
      <c r="B63" s="25" t="s">
        <v>159</v>
      </c>
      <c r="C63" s="85"/>
      <c r="F63" s="26"/>
    </row>
    <row r="64" spans="1:6" s="2" customFormat="1" ht="12.75">
      <c r="A64" s="30"/>
      <c r="B64" s="25"/>
      <c r="C64" s="26"/>
      <c r="F64" s="26"/>
    </row>
    <row r="65" spans="1:6" s="2" customFormat="1" ht="12.75">
      <c r="A65" s="30"/>
      <c r="F65" s="26"/>
    </row>
    <row r="66" spans="1:6" s="2" customFormat="1" ht="12.75">
      <c r="A66" s="30"/>
      <c r="F66" s="26"/>
    </row>
    <row r="67" spans="1:6" s="86" customFormat="1" ht="12.75">
      <c r="A67" s="57" t="s">
        <v>89</v>
      </c>
      <c r="B67" s="25" t="s">
        <v>40</v>
      </c>
      <c r="C67" s="85"/>
      <c r="F67" s="85"/>
    </row>
    <row r="68" spans="1:6" s="86" customFormat="1" ht="12.75">
      <c r="A68" s="83"/>
      <c r="B68" s="84"/>
      <c r="C68" s="85"/>
      <c r="F68" s="85"/>
    </row>
    <row r="69" spans="1:6" s="86" customFormat="1" ht="12.75">
      <c r="A69" s="87"/>
      <c r="B69" s="85"/>
      <c r="C69" s="85"/>
      <c r="F69" s="85"/>
    </row>
    <row r="70" spans="1:6" s="86" customFormat="1" ht="12.75">
      <c r="A70" s="87"/>
      <c r="B70" s="85"/>
      <c r="C70" s="85"/>
      <c r="F70" s="85"/>
    </row>
    <row r="71" spans="1:6" s="86" customFormat="1" ht="12.75">
      <c r="A71" s="87"/>
      <c r="B71" s="85"/>
      <c r="C71" s="85"/>
      <c r="F71" s="85"/>
    </row>
    <row r="72" spans="1:6" s="50" customFormat="1" ht="12.75">
      <c r="A72" s="98" t="s">
        <v>90</v>
      </c>
      <c r="B72" s="49" t="s">
        <v>46</v>
      </c>
      <c r="C72" s="88"/>
      <c r="F72" s="31"/>
    </row>
    <row r="73" spans="1:6" s="50" customFormat="1" ht="12.75">
      <c r="A73" s="48"/>
      <c r="B73" s="49"/>
      <c r="C73" s="31"/>
      <c r="F73" s="31"/>
    </row>
    <row r="74" spans="1:6" s="2" customFormat="1" ht="12.75">
      <c r="A74" s="30"/>
      <c r="B74" s="26"/>
      <c r="C74" s="26"/>
      <c r="F74" s="26"/>
    </row>
    <row r="75" spans="1:6" s="2" customFormat="1" ht="12.75">
      <c r="A75" s="30"/>
      <c r="B75" s="26"/>
      <c r="C75" s="26"/>
      <c r="F75" s="26"/>
    </row>
    <row r="76" spans="1:6" s="2" customFormat="1" ht="12.75" customHeight="1">
      <c r="A76" s="30"/>
      <c r="B76" s="26"/>
      <c r="C76" s="26"/>
      <c r="F76" s="26"/>
    </row>
    <row r="77" spans="1:6" s="2" customFormat="1" ht="12.75" customHeight="1">
      <c r="A77" s="57" t="s">
        <v>91</v>
      </c>
      <c r="B77" s="25" t="s">
        <v>93</v>
      </c>
      <c r="C77" s="85"/>
      <c r="F77" s="26"/>
    </row>
    <row r="78" spans="1:6" s="2" customFormat="1" ht="12.75">
      <c r="A78" s="57"/>
      <c r="B78" s="25"/>
      <c r="C78" s="26"/>
      <c r="F78" s="26"/>
    </row>
    <row r="79" spans="1:6" s="2" customFormat="1" ht="12.75">
      <c r="A79" s="30"/>
      <c r="B79" s="26"/>
      <c r="C79" s="26"/>
      <c r="F79" s="26"/>
    </row>
    <row r="80" spans="1:6" s="2" customFormat="1" ht="12.75">
      <c r="A80" s="30"/>
      <c r="B80" s="31"/>
      <c r="C80" s="26"/>
      <c r="F80" s="26"/>
    </row>
    <row r="81" spans="1:6" s="2" customFormat="1" ht="12.75">
      <c r="A81" s="30"/>
      <c r="B81" s="31"/>
      <c r="C81" s="26"/>
      <c r="F81" s="26"/>
    </row>
    <row r="82" spans="1:6" s="2" customFormat="1" ht="12.75">
      <c r="A82" s="30"/>
      <c r="B82" s="31"/>
      <c r="C82" s="26"/>
      <c r="D82" s="44"/>
      <c r="E82" s="44" t="s">
        <v>195</v>
      </c>
      <c r="F82" s="26"/>
    </row>
    <row r="83" spans="1:6" s="2" customFormat="1" ht="12.75">
      <c r="A83" s="30"/>
      <c r="B83" s="26"/>
      <c r="C83" s="26"/>
      <c r="D83" s="44"/>
      <c r="E83" s="44" t="s">
        <v>37</v>
      </c>
      <c r="F83" s="26"/>
    </row>
    <row r="84" spans="1:6" s="2" customFormat="1" ht="12.75">
      <c r="A84" s="30"/>
      <c r="B84" s="26" t="s">
        <v>92</v>
      </c>
      <c r="C84" s="26"/>
      <c r="F84" s="26"/>
    </row>
    <row r="85" spans="1:6" s="2" customFormat="1" ht="12.75">
      <c r="A85" s="30"/>
      <c r="B85" s="99" t="s">
        <v>165</v>
      </c>
      <c r="C85" s="26"/>
      <c r="D85" s="3"/>
      <c r="E85" s="3">
        <v>798000</v>
      </c>
      <c r="F85" s="26"/>
    </row>
    <row r="86" spans="1:6" s="2" customFormat="1" ht="12.75">
      <c r="A86" s="30"/>
      <c r="B86" s="26"/>
      <c r="C86" s="26"/>
      <c r="D86" s="3"/>
      <c r="E86" s="3"/>
      <c r="F86" s="26"/>
    </row>
    <row r="87" spans="1:6" s="2" customFormat="1" ht="12.75">
      <c r="A87" s="30"/>
      <c r="B87" s="26" t="s">
        <v>92</v>
      </c>
      <c r="C87" s="26"/>
      <c r="D87" s="3"/>
      <c r="E87" s="3"/>
      <c r="F87" s="26"/>
    </row>
    <row r="88" spans="1:6" s="2" customFormat="1" ht="12.75">
      <c r="A88" s="30"/>
      <c r="B88" s="99" t="s">
        <v>192</v>
      </c>
      <c r="C88" s="26"/>
      <c r="D88" s="3"/>
      <c r="E88" s="3">
        <v>475422</v>
      </c>
      <c r="F88" s="26"/>
    </row>
    <row r="89" spans="1:6" s="2" customFormat="1" ht="12.75">
      <c r="A89" s="30"/>
      <c r="B89" s="26"/>
      <c r="C89" s="26"/>
      <c r="F89" s="26"/>
    </row>
    <row r="90" spans="1:6" s="2" customFormat="1" ht="12.75">
      <c r="A90" s="57" t="s">
        <v>94</v>
      </c>
      <c r="B90" s="25" t="s">
        <v>68</v>
      </c>
      <c r="C90" s="85"/>
      <c r="F90" s="26"/>
    </row>
    <row r="91" spans="1:6" s="2" customFormat="1" ht="12.75">
      <c r="A91" s="57"/>
      <c r="B91" s="25"/>
      <c r="C91" s="26"/>
      <c r="F91" s="26"/>
    </row>
    <row r="92" spans="1:6" s="50" customFormat="1" ht="12.75">
      <c r="A92" s="48"/>
      <c r="B92" s="31" t="s">
        <v>201</v>
      </c>
      <c r="C92" s="31"/>
      <c r="F92" s="31"/>
    </row>
    <row r="93" spans="1:6" s="50" customFormat="1" ht="12.75">
      <c r="A93" s="48"/>
      <c r="B93" s="31"/>
      <c r="C93" s="31"/>
      <c r="F93" s="31"/>
    </row>
    <row r="94" spans="1:6" s="50" customFormat="1" ht="12.75">
      <c r="A94" s="48"/>
      <c r="B94" s="51"/>
      <c r="C94" s="31"/>
      <c r="D94" s="44" t="s">
        <v>70</v>
      </c>
      <c r="E94" s="44" t="s">
        <v>197</v>
      </c>
      <c r="F94" s="31"/>
    </row>
    <row r="95" spans="1:6" s="50" customFormat="1" ht="12.75">
      <c r="A95" s="48"/>
      <c r="B95" s="51"/>
      <c r="C95" s="31"/>
      <c r="D95" s="44" t="s">
        <v>195</v>
      </c>
      <c r="E95" s="44" t="s">
        <v>195</v>
      </c>
      <c r="F95" s="31"/>
    </row>
    <row r="96" spans="1:6" s="50" customFormat="1" ht="12.75">
      <c r="A96" s="48"/>
      <c r="B96" s="51"/>
      <c r="C96" s="31"/>
      <c r="D96" s="44" t="s">
        <v>37</v>
      </c>
      <c r="E96" s="44" t="s">
        <v>37</v>
      </c>
      <c r="F96" s="31"/>
    </row>
    <row r="97" spans="1:6" s="50" customFormat="1" ht="12.75">
      <c r="A97" s="48"/>
      <c r="B97" s="51"/>
      <c r="C97" s="31"/>
      <c r="F97" s="31"/>
    </row>
    <row r="98" spans="1:6" s="50" customFormat="1" ht="12.75">
      <c r="A98" s="48"/>
      <c r="B98" s="50" t="s">
        <v>126</v>
      </c>
      <c r="C98" s="31"/>
      <c r="D98" s="52">
        <v>15000</v>
      </c>
      <c r="E98" s="52">
        <v>60000</v>
      </c>
      <c r="F98" s="74"/>
    </row>
    <row r="99" spans="1:6" s="50" customFormat="1" ht="12.75">
      <c r="A99" s="48"/>
      <c r="B99" s="50" t="s">
        <v>127</v>
      </c>
      <c r="C99" s="31"/>
      <c r="D99" s="52"/>
      <c r="E99" s="52"/>
      <c r="F99" s="74"/>
    </row>
    <row r="100" spans="1:6" s="50" customFormat="1" ht="12.75">
      <c r="A100" s="48"/>
      <c r="C100" s="31"/>
      <c r="D100" s="52"/>
      <c r="E100" s="52"/>
      <c r="F100" s="74"/>
    </row>
    <row r="101" spans="1:6" s="50" customFormat="1" ht="12.75">
      <c r="A101" s="48"/>
      <c r="B101" s="31" t="s">
        <v>120</v>
      </c>
      <c r="C101" s="31"/>
      <c r="D101" s="53">
        <v>3000</v>
      </c>
      <c r="E101" s="53">
        <v>12000</v>
      </c>
      <c r="F101" s="74"/>
    </row>
    <row r="102" spans="1:6" s="50" customFormat="1" ht="12.75">
      <c r="A102" s="48"/>
      <c r="B102" s="31"/>
      <c r="C102" s="31"/>
      <c r="D102" s="53"/>
      <c r="E102" s="53"/>
      <c r="F102" s="74"/>
    </row>
    <row r="103" spans="1:6" s="50" customFormat="1" ht="12.75">
      <c r="A103" s="48"/>
      <c r="B103" s="31" t="s">
        <v>128</v>
      </c>
      <c r="C103" s="31"/>
      <c r="D103" s="53">
        <v>6000</v>
      </c>
      <c r="E103" s="53">
        <v>24000</v>
      </c>
      <c r="F103" s="74"/>
    </row>
    <row r="104" spans="1:7" s="50" customFormat="1" ht="12.75">
      <c r="A104" s="48"/>
      <c r="B104" s="31" t="s">
        <v>129</v>
      </c>
      <c r="C104" s="31"/>
      <c r="D104" s="53"/>
      <c r="E104" s="53"/>
      <c r="F104" s="74"/>
      <c r="G104" s="96"/>
    </row>
    <row r="105" spans="1:6" s="50" customFormat="1" ht="12.75">
      <c r="A105" s="48"/>
      <c r="B105" s="31"/>
      <c r="C105" s="31"/>
      <c r="D105" s="53"/>
      <c r="E105" s="53"/>
      <c r="F105" s="74"/>
    </row>
    <row r="106" spans="1:6" s="50" customFormat="1" ht="12.75">
      <c r="A106" s="48"/>
      <c r="B106" s="31" t="s">
        <v>121</v>
      </c>
      <c r="C106" s="31"/>
      <c r="D106" s="3">
        <v>6000</v>
      </c>
      <c r="E106" s="3">
        <v>24000</v>
      </c>
      <c r="F106" s="74"/>
    </row>
    <row r="107" spans="1:6" s="2" customFormat="1" ht="12.75">
      <c r="A107" s="30"/>
      <c r="B107" s="31"/>
      <c r="C107" s="26"/>
      <c r="F107" s="74"/>
    </row>
    <row r="108" spans="2:6" ht="12.75">
      <c r="B108" s="51" t="s">
        <v>130</v>
      </c>
      <c r="D108" s="54">
        <v>503548.47</v>
      </c>
      <c r="E108" s="54">
        <v>1707578.47</v>
      </c>
      <c r="F108" s="74"/>
    </row>
    <row r="109" spans="2:6" ht="12.75">
      <c r="B109" s="31" t="s">
        <v>131</v>
      </c>
      <c r="D109" s="54"/>
      <c r="E109" s="54"/>
      <c r="F109" s="74"/>
    </row>
    <row r="110" spans="2:6" ht="12.75">
      <c r="B110" s="51"/>
      <c r="F110" s="74"/>
    </row>
    <row r="111" spans="2:6" ht="12.75">
      <c r="B111" s="51" t="s">
        <v>147</v>
      </c>
      <c r="D111" s="54">
        <v>20416910.37</v>
      </c>
      <c r="E111" s="54">
        <f>44346410.41+485</f>
        <v>44346895.41</v>
      </c>
      <c r="F111" s="74"/>
    </row>
    <row r="112" spans="2:5" ht="12.75">
      <c r="B112" s="51" t="s">
        <v>154</v>
      </c>
      <c r="D112" s="54"/>
      <c r="E112" s="54"/>
    </row>
    <row r="113" spans="2:5" ht="12.75">
      <c r="B113" s="51"/>
      <c r="D113" s="54"/>
      <c r="E113" s="54"/>
    </row>
    <row r="114" spans="2:5" ht="12.75">
      <c r="B114" s="51" t="s">
        <v>214</v>
      </c>
      <c r="C114" s="105"/>
      <c r="D114" s="54">
        <v>0</v>
      </c>
      <c r="E114" s="54">
        <v>615852</v>
      </c>
    </row>
    <row r="115" spans="2:5" ht="12.75">
      <c r="B115" s="51" t="s">
        <v>179</v>
      </c>
      <c r="C115" s="105"/>
      <c r="D115" s="106"/>
      <c r="E115" s="106"/>
    </row>
    <row r="116" spans="2:5" ht="12.75">
      <c r="B116" s="51"/>
      <c r="D116" s="89"/>
      <c r="E116" s="54"/>
    </row>
    <row r="117" spans="1:6" s="2" customFormat="1" ht="12.75">
      <c r="A117" s="30"/>
      <c r="B117" s="26"/>
      <c r="C117" s="26"/>
      <c r="F117" s="26"/>
    </row>
    <row r="118" spans="1:6" s="2" customFormat="1" ht="12.75">
      <c r="A118" s="30"/>
      <c r="B118" s="31"/>
      <c r="C118" s="26"/>
      <c r="F118" s="26"/>
    </row>
    <row r="119" spans="1:6" s="2" customFormat="1" ht="12.75">
      <c r="A119" s="30"/>
      <c r="B119" s="31"/>
      <c r="C119" s="26"/>
      <c r="F119" s="26"/>
    </row>
    <row r="120" spans="1:6" s="2" customFormat="1" ht="12.75">
      <c r="A120" s="30"/>
      <c r="B120" s="31"/>
      <c r="C120" s="26"/>
      <c r="F120" s="26"/>
    </row>
    <row r="121" spans="1:6" s="2" customFormat="1" ht="12.75">
      <c r="A121" s="30"/>
      <c r="B121" s="31"/>
      <c r="C121" s="26"/>
      <c r="F121" s="26"/>
    </row>
  </sheetData>
  <printOptions/>
  <pageMargins left="0.5905511811023623" right="0.3937007874015748" top="1.1655511811023622" bottom="0.5511811023622047" header="0.5118110236220472" footer="0.5118110236220472"/>
  <pageSetup horizontalDpi="600" verticalDpi="600" orientation="portrait" paperSize="9" r:id="rId4"/>
  <rowBreaks count="2" manualBreakCount="2">
    <brk id="52" max="4" man="1"/>
    <brk id="89" max="4" man="1"/>
  </rowBreaks>
  <drawing r:id="rId3"/>
  <legacyDrawing r:id="rId2"/>
</worksheet>
</file>

<file path=xl/worksheets/sheet7.xml><?xml version="1.0" encoding="utf-8"?>
<worksheet xmlns="http://schemas.openxmlformats.org/spreadsheetml/2006/main" xmlns:r="http://schemas.openxmlformats.org/officeDocument/2006/relationships">
  <dimension ref="A1:AR563"/>
  <sheetViews>
    <sheetView tabSelected="1" view="pageBreakPreview" zoomScaleSheetLayoutView="100" workbookViewId="0" topLeftCell="A1">
      <selection activeCell="A1" sqref="A1"/>
    </sheetView>
  </sheetViews>
  <sheetFormatPr defaultColWidth="9.140625" defaultRowHeight="12.75"/>
  <cols>
    <col min="1" max="1" width="4.140625" style="38" customWidth="1"/>
    <col min="2" max="2" width="3.7109375" style="18" customWidth="1"/>
    <col min="3" max="3" width="28.8515625" style="18" customWidth="1"/>
    <col min="4" max="4" width="11.8515625" style="18" customWidth="1"/>
    <col min="5" max="5" width="15.28125" style="19" bestFit="1" customWidth="1"/>
    <col min="6" max="6" width="16.00390625" style="19" customWidth="1"/>
    <col min="7" max="7" width="16.421875" style="19" customWidth="1"/>
    <col min="8" max="16384" width="8.8515625" style="19" customWidth="1"/>
  </cols>
  <sheetData>
    <row r="1" spans="1:4" s="2" customFormat="1" ht="12.75">
      <c r="A1" s="38" t="s">
        <v>0</v>
      </c>
      <c r="D1" s="3"/>
    </row>
    <row r="2" spans="1:4" s="2" customFormat="1" ht="12.75">
      <c r="A2" s="19" t="s">
        <v>1</v>
      </c>
      <c r="D2" s="3"/>
    </row>
    <row r="3" spans="1:4" ht="12.75">
      <c r="A3" s="39"/>
      <c r="B3" s="22"/>
      <c r="C3" s="22"/>
      <c r="D3" s="22"/>
    </row>
    <row r="5" spans="2:3" ht="12.75">
      <c r="B5" s="20"/>
      <c r="C5" s="20"/>
    </row>
    <row r="6" spans="2:3" ht="12.75">
      <c r="B6" s="24"/>
      <c r="C6" s="24"/>
    </row>
    <row r="7" spans="2:3" ht="12.75">
      <c r="B7" s="24"/>
      <c r="C7" s="24"/>
    </row>
    <row r="8" spans="1:32" s="86" customFormat="1" ht="12.75">
      <c r="A8" s="58" t="s">
        <v>166</v>
      </c>
      <c r="B8" s="30" t="s">
        <v>52</v>
      </c>
      <c r="C8" s="30"/>
      <c r="D8" s="90"/>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row>
    <row r="9" spans="1:32" s="27" customFormat="1" ht="12.75">
      <c r="A9" s="40"/>
      <c r="B9" s="30"/>
      <c r="C9" s="30"/>
      <c r="D9" s="32"/>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 ht="12.75">
      <c r="B10" s="24"/>
      <c r="C10" s="24"/>
    </row>
    <row r="11" spans="2:3" ht="12.75">
      <c r="B11" s="24"/>
      <c r="C11" s="24"/>
    </row>
    <row r="12" spans="2:3" ht="12.75">
      <c r="B12" s="24"/>
      <c r="C12" s="24"/>
    </row>
    <row r="13" spans="2:3" ht="12.75">
      <c r="B13" s="24"/>
      <c r="C13" s="24"/>
    </row>
    <row r="14" spans="2:3" ht="12.75">
      <c r="B14" s="24"/>
      <c r="C14" s="24"/>
    </row>
    <row r="15" spans="2:3" ht="12.75">
      <c r="B15" s="24"/>
      <c r="C15" s="24"/>
    </row>
    <row r="16" spans="2:3" ht="12.75">
      <c r="B16" s="24"/>
      <c r="C16" s="24"/>
    </row>
    <row r="17" spans="2:3" ht="12.75">
      <c r="B17" s="24"/>
      <c r="C17" s="24"/>
    </row>
    <row r="18" spans="2:3" ht="12.75">
      <c r="B18" s="24"/>
      <c r="C18" s="24"/>
    </row>
    <row r="19" spans="2:3" ht="12.75">
      <c r="B19" s="24"/>
      <c r="C19" s="24"/>
    </row>
    <row r="20" spans="2:3" ht="12.75">
      <c r="B20" s="24"/>
      <c r="C20" s="24"/>
    </row>
    <row r="21" spans="2:3" ht="12.75">
      <c r="B21" s="24"/>
      <c r="C21" s="24"/>
    </row>
    <row r="22" spans="2:3" ht="12.75">
      <c r="B22" s="24"/>
      <c r="C22" s="24"/>
    </row>
    <row r="23" spans="2:3" ht="12.75">
      <c r="B23" s="24"/>
      <c r="C23" s="24"/>
    </row>
    <row r="24" spans="2:3" ht="76.5" customHeight="1">
      <c r="B24" s="24"/>
      <c r="C24" s="24"/>
    </row>
    <row r="25" spans="1:44" s="2" customFormat="1" ht="12.75">
      <c r="A25" s="58" t="s">
        <v>95</v>
      </c>
      <c r="B25" s="30" t="s">
        <v>65</v>
      </c>
      <c r="C25" s="30"/>
      <c r="D25" s="92"/>
      <c r="E25" s="93"/>
      <c r="F25" s="93"/>
      <c r="G25" s="93"/>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spans="1:44" s="2" customFormat="1" ht="12.75">
      <c r="A26" s="40"/>
      <c r="B26" s="30" t="s">
        <v>66</v>
      </c>
      <c r="C26" s="30"/>
      <c r="D26" s="92"/>
      <c r="E26" s="93"/>
      <c r="F26" s="93"/>
      <c r="G26" s="93"/>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44" s="2" customFormat="1" ht="12.75">
      <c r="A27" s="40"/>
      <c r="B27" s="30"/>
      <c r="C27" s="30"/>
      <c r="D27" s="34"/>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row>
    <row r="28" spans="1:44" s="2" customFormat="1" ht="12.75">
      <c r="A28" s="40"/>
      <c r="B28" s="34"/>
      <c r="C28" s="34"/>
      <c r="D28" s="34"/>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row>
    <row r="29" spans="1:44" s="2" customFormat="1" ht="12.75">
      <c r="A29" s="40"/>
      <c r="B29" s="34"/>
      <c r="C29" s="34"/>
      <c r="D29" s="34"/>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row>
    <row r="30" spans="1:44" s="2" customFormat="1" ht="21.75" customHeight="1">
      <c r="A30" s="40"/>
      <c r="B30" s="34"/>
      <c r="C30" s="34"/>
      <c r="D30" s="34"/>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row>
    <row r="31" spans="1:44" s="2" customFormat="1" ht="54" customHeight="1">
      <c r="A31" s="40"/>
      <c r="B31" s="34"/>
      <c r="C31" s="34"/>
      <c r="D31" s="34"/>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row>
    <row r="32" spans="1:44" s="2" customFormat="1" ht="12.75">
      <c r="A32" s="58" t="s">
        <v>96</v>
      </c>
      <c r="B32" s="30" t="s">
        <v>48</v>
      </c>
      <c r="C32" s="30"/>
      <c r="D32" s="34"/>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row>
    <row r="33" spans="1:44" s="2" customFormat="1" ht="12.75">
      <c r="A33" s="58"/>
      <c r="B33" s="30"/>
      <c r="C33" s="30"/>
      <c r="D33" s="34"/>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row>
    <row r="45" spans="1:44" s="2" customFormat="1" ht="12.75">
      <c r="A45" s="40"/>
      <c r="B45" s="34"/>
      <c r="C45" s="34"/>
      <c r="D45" s="34"/>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row>
    <row r="46" spans="1:44" s="2" customFormat="1" ht="12.75">
      <c r="A46" s="40"/>
      <c r="B46" s="34"/>
      <c r="C46" s="34"/>
      <c r="D46" s="34"/>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row>
    <row r="47" spans="1:44" s="2" customFormat="1" ht="12.75">
      <c r="A47" s="40"/>
      <c r="B47" s="34"/>
      <c r="C47" s="34"/>
      <c r="D47" s="34"/>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row>
    <row r="48" spans="1:44" s="2" customFormat="1" ht="12.75">
      <c r="A48" s="58" t="s">
        <v>97</v>
      </c>
      <c r="B48" s="30" t="s">
        <v>53</v>
      </c>
      <c r="C48" s="30"/>
      <c r="D48" s="34"/>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row>
    <row r="49" spans="1:44" s="2" customFormat="1" ht="12.75">
      <c r="A49" s="58"/>
      <c r="B49" s="30"/>
      <c r="C49" s="30"/>
      <c r="D49" s="34"/>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row>
    <row r="50" spans="1:44" s="2" customFormat="1" ht="12.75">
      <c r="A50" s="40"/>
      <c r="B50" s="34"/>
      <c r="C50" s="34"/>
      <c r="D50" s="34"/>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row>
    <row r="51" spans="1:44" s="2" customFormat="1" ht="12.75">
      <c r="A51" s="40"/>
      <c r="B51" s="34"/>
      <c r="C51" s="34"/>
      <c r="D51" s="34"/>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row>
    <row r="52" spans="1:44" s="2" customFormat="1" ht="12.75">
      <c r="A52" s="58" t="s">
        <v>98</v>
      </c>
      <c r="B52" s="30" t="s">
        <v>11</v>
      </c>
      <c r="C52" s="30"/>
      <c r="D52" s="34"/>
      <c r="E52" s="28"/>
      <c r="F52" s="28"/>
      <c r="G52" s="34"/>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row>
    <row r="53" spans="1:44" s="2" customFormat="1" ht="12.75">
      <c r="A53" s="40"/>
      <c r="B53" s="30"/>
      <c r="C53" s="30"/>
      <c r="D53" s="34"/>
      <c r="E53" s="34"/>
      <c r="F53" s="47" t="s">
        <v>70</v>
      </c>
      <c r="G53" s="37" t="s">
        <v>197</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row>
    <row r="54" spans="1:44" s="26" customFormat="1" ht="12.75">
      <c r="A54" s="40"/>
      <c r="B54" s="34"/>
      <c r="C54" s="34"/>
      <c r="D54" s="34"/>
      <c r="E54" s="44"/>
      <c r="F54" s="44" t="s">
        <v>195</v>
      </c>
      <c r="G54" s="44" t="s">
        <v>195</v>
      </c>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row>
    <row r="55" spans="1:44" s="26" customFormat="1" ht="12.75">
      <c r="A55" s="40"/>
      <c r="B55" s="34"/>
      <c r="C55" s="34"/>
      <c r="D55" s="34"/>
      <c r="E55" s="47"/>
      <c r="F55" s="47" t="s">
        <v>37</v>
      </c>
      <c r="G55" s="47" t="s">
        <v>37</v>
      </c>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row>
    <row r="56" spans="1:44" s="26" customFormat="1" ht="12.75">
      <c r="A56" s="40"/>
      <c r="B56" s="34" t="s">
        <v>185</v>
      </c>
      <c r="C56" s="34"/>
      <c r="D56" s="34"/>
      <c r="E56" s="47"/>
      <c r="F56" s="47"/>
      <c r="G56" s="47"/>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row>
    <row r="57" spans="1:44" s="26" customFormat="1" ht="12.75">
      <c r="A57" s="40"/>
      <c r="B57" s="34"/>
      <c r="C57" s="34" t="s">
        <v>186</v>
      </c>
      <c r="D57" s="34"/>
      <c r="E57" s="47"/>
      <c r="F57" s="46">
        <f>4057075.5-2764078.24</f>
        <v>1292997.2599999998</v>
      </c>
      <c r="G57" s="42">
        <v>4057075</v>
      </c>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row>
    <row r="58" spans="1:44" s="2" customFormat="1" ht="12.75">
      <c r="A58" s="40"/>
      <c r="B58" s="34"/>
      <c r="C58" s="34" t="s">
        <v>187</v>
      </c>
      <c r="D58" s="34"/>
      <c r="E58" s="46"/>
      <c r="F58" s="70">
        <f>-298435.32+278453.2</f>
        <v>-19982.119999999995</v>
      </c>
      <c r="G58" s="70">
        <v>-298435.32</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row>
    <row r="59" spans="1:44" s="2" customFormat="1" ht="12.75">
      <c r="A59" s="40"/>
      <c r="B59" s="34"/>
      <c r="C59" s="34"/>
      <c r="D59" s="34"/>
      <c r="E59" s="46"/>
      <c r="F59" s="46">
        <f>SUM(F57:F58)</f>
        <v>1273015.1399999997</v>
      </c>
      <c r="G59" s="46">
        <f>SUM(G57:G58)</f>
        <v>3758639.68</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row>
    <row r="60" spans="1:44" s="2" customFormat="1" ht="12.75">
      <c r="A60" s="40"/>
      <c r="B60" s="34" t="s">
        <v>146</v>
      </c>
      <c r="C60" s="34"/>
      <c r="D60" s="34"/>
      <c r="E60" s="46"/>
      <c r="F60" s="46">
        <v>23000</v>
      </c>
      <c r="G60" s="70">
        <v>-296000</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row>
    <row r="61" spans="1:44" s="2" customFormat="1" ht="13.5" thickBot="1">
      <c r="A61" s="40"/>
      <c r="B61" s="34"/>
      <c r="C61" s="34"/>
      <c r="D61" s="34"/>
      <c r="E61" s="46"/>
      <c r="F61" s="43">
        <f>SUM(F59:F60)</f>
        <v>1296015.1399999997</v>
      </c>
      <c r="G61" s="43">
        <f>SUM(G59:G60)</f>
        <v>3462639.68</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row>
    <row r="62" spans="1:44" s="2" customFormat="1" ht="13.5" thickTop="1">
      <c r="A62" s="40"/>
      <c r="B62" s="45"/>
      <c r="C62" s="45"/>
      <c r="D62" s="34"/>
      <c r="E62" s="42"/>
      <c r="F62" s="46"/>
      <c r="G62" s="46"/>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row>
    <row r="63" spans="1:44" s="2" customFormat="1" ht="12.75">
      <c r="A63" s="40"/>
      <c r="B63" s="45"/>
      <c r="C63" s="45"/>
      <c r="D63" s="34"/>
      <c r="E63" s="42"/>
      <c r="F63" s="42"/>
      <c r="G63" s="46"/>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row>
    <row r="64" spans="1:44" s="2" customFormat="1" ht="12.75">
      <c r="A64" s="40"/>
      <c r="B64" s="45"/>
      <c r="C64" s="45"/>
      <c r="D64" s="34"/>
      <c r="E64" s="42"/>
      <c r="F64" s="42"/>
      <c r="G64" s="46"/>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s="2" customFormat="1" ht="12.75">
      <c r="A65" s="40"/>
      <c r="B65" s="45"/>
      <c r="C65" s="45"/>
      <c r="D65" s="34"/>
      <c r="E65" s="42"/>
      <c r="F65" s="42"/>
      <c r="G65" s="46"/>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s="2" customFormat="1" ht="12.75">
      <c r="A66" s="58" t="s">
        <v>99</v>
      </c>
      <c r="B66" s="30" t="s">
        <v>109</v>
      </c>
      <c r="C66" s="30"/>
      <c r="D66" s="34"/>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s="2" customFormat="1" ht="12.75">
      <c r="A67" s="58"/>
      <c r="B67" s="30"/>
      <c r="C67" s="30"/>
      <c r="D67" s="34"/>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s="2" customFormat="1" ht="12.75">
      <c r="A68" s="40"/>
      <c r="B68" s="34"/>
      <c r="C68" s="34"/>
      <c r="D68" s="34"/>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s="2" customFormat="1" ht="12.75">
      <c r="A69" s="40"/>
      <c r="B69" s="34"/>
      <c r="C69" s="34"/>
      <c r="D69" s="34"/>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s="2" customFormat="1" ht="12.75">
      <c r="A70" s="40"/>
      <c r="B70" s="34"/>
      <c r="C70" s="34"/>
      <c r="D70" s="34"/>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s="2" customFormat="1" ht="12.75">
      <c r="A71" s="58" t="s">
        <v>100</v>
      </c>
      <c r="B71" s="30" t="s">
        <v>108</v>
      </c>
      <c r="C71" s="30"/>
      <c r="D71" s="34"/>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s="2" customFormat="1" ht="12.75">
      <c r="A72" s="58"/>
      <c r="B72" s="30"/>
      <c r="C72" s="30"/>
      <c r="D72" s="34"/>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s="2" customFormat="1" ht="12.75">
      <c r="A73" s="40"/>
      <c r="B73" s="34" t="s">
        <v>173</v>
      </c>
      <c r="C73" s="34"/>
      <c r="D73" s="34"/>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s="2" customFormat="1" ht="12.75">
      <c r="A74" s="40"/>
      <c r="B74" s="34"/>
      <c r="C74" s="34"/>
      <c r="D74" s="34"/>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s="2" customFormat="1" ht="12.75">
      <c r="A75" s="40"/>
      <c r="B75" s="34"/>
      <c r="C75" s="34"/>
      <c r="D75" s="34"/>
      <c r="E75" s="28"/>
      <c r="F75" s="37" t="s">
        <v>70</v>
      </c>
      <c r="G75" s="37" t="s">
        <v>197</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s="2" customFormat="1" ht="12.75">
      <c r="A76" s="40"/>
      <c r="B76" s="34"/>
      <c r="C76" s="34"/>
      <c r="D76" s="34"/>
      <c r="E76" s="28"/>
      <c r="F76" s="37" t="s">
        <v>195</v>
      </c>
      <c r="G76" s="44" t="s">
        <v>195</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s="2" customFormat="1" ht="12.75">
      <c r="A77" s="40"/>
      <c r="B77" s="34"/>
      <c r="C77" s="34"/>
      <c r="D77" s="34"/>
      <c r="E77" s="28"/>
      <c r="F77" s="37" t="s">
        <v>37</v>
      </c>
      <c r="G77" s="37" t="s">
        <v>37</v>
      </c>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s="2" customFormat="1" ht="12.75">
      <c r="A78" s="40"/>
      <c r="B78" s="34" t="s">
        <v>174</v>
      </c>
      <c r="C78" s="34"/>
      <c r="D78" s="34"/>
      <c r="E78" s="28"/>
      <c r="F78" s="8">
        <v>0</v>
      </c>
      <c r="G78" s="100">
        <v>7482044</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s="2" customFormat="1" ht="12.75">
      <c r="A79" s="40"/>
      <c r="B79" s="34" t="s">
        <v>175</v>
      </c>
      <c r="C79" s="34"/>
      <c r="D79" s="34"/>
      <c r="E79" s="28"/>
      <c r="F79" s="8">
        <v>0</v>
      </c>
      <c r="G79" s="100">
        <v>6570605.24</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s="2" customFormat="1" ht="13.5" thickBot="1">
      <c r="A80" s="40"/>
      <c r="B80" s="34" t="s">
        <v>176</v>
      </c>
      <c r="C80" s="34"/>
      <c r="D80" s="34"/>
      <c r="E80" s="28"/>
      <c r="F80" s="103">
        <v>0</v>
      </c>
      <c r="G80" s="101">
        <v>20605.24</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s="2" customFormat="1" ht="12.75">
      <c r="A81" s="40"/>
      <c r="B81" s="34"/>
      <c r="C81" s="34"/>
      <c r="D81" s="34"/>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s="2" customFormat="1" ht="12.75">
      <c r="A82" s="40"/>
      <c r="B82" s="34" t="s">
        <v>207</v>
      </c>
      <c r="C82" s="34"/>
      <c r="D82" s="34"/>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s="2" customFormat="1" ht="12.75">
      <c r="A83" s="40"/>
      <c r="B83" s="34"/>
      <c r="C83" s="34"/>
      <c r="D83" s="34"/>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s="2" customFormat="1" ht="12.75">
      <c r="A84" s="40"/>
      <c r="B84" s="34"/>
      <c r="C84" s="34"/>
      <c r="D84" s="34"/>
      <c r="E84" s="28"/>
      <c r="F84" s="28"/>
      <c r="G84" s="37" t="s">
        <v>75</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s="2" customFormat="1" ht="12.75">
      <c r="A85" s="40"/>
      <c r="B85" s="34"/>
      <c r="C85" s="34"/>
      <c r="D85" s="34"/>
      <c r="E85" s="28"/>
      <c r="F85" s="28"/>
      <c r="G85" s="44" t="s">
        <v>195</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s="2" customFormat="1" ht="12.75">
      <c r="A86" s="40"/>
      <c r="B86" s="34"/>
      <c r="C86" s="34"/>
      <c r="D86" s="34"/>
      <c r="E86" s="28"/>
      <c r="F86" s="28"/>
      <c r="G86" s="37" t="s">
        <v>37</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s="2" customFormat="1" ht="12.75">
      <c r="A87" s="40"/>
      <c r="B87" s="34" t="s">
        <v>170</v>
      </c>
      <c r="C87" s="34"/>
      <c r="D87" s="34"/>
      <c r="E87" s="28"/>
      <c r="F87" s="28"/>
      <c r="G87" s="42">
        <v>1189166.04</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s="2" customFormat="1" ht="12.75">
      <c r="A88" s="40"/>
      <c r="B88" s="34" t="s">
        <v>171</v>
      </c>
      <c r="C88" s="34"/>
      <c r="D88" s="34"/>
      <c r="E88" s="28"/>
      <c r="G88" s="42">
        <v>320150</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s="2" customFormat="1" ht="13.5" thickBot="1">
      <c r="A89" s="40"/>
      <c r="B89" s="34" t="s">
        <v>172</v>
      </c>
      <c r="C89" s="34"/>
      <c r="D89" s="34"/>
      <c r="E89" s="28"/>
      <c r="F89" s="28"/>
      <c r="G89" s="101">
        <v>320150</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s="2" customFormat="1" ht="12.75">
      <c r="A90" s="40"/>
      <c r="B90" s="34"/>
      <c r="C90" s="34"/>
      <c r="D90" s="34"/>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s="27" customFormat="1" ht="12.75">
      <c r="A91" s="58" t="s">
        <v>101</v>
      </c>
      <c r="B91" s="30" t="s">
        <v>132</v>
      </c>
      <c r="C91" s="30"/>
      <c r="D91" s="34"/>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row>
    <row r="92" spans="1:44" s="27" customFormat="1" ht="12.75">
      <c r="A92" s="58"/>
      <c r="B92" s="30"/>
      <c r="C92" s="30"/>
      <c r="D92" s="34"/>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row>
    <row r="93" spans="1:44" s="2" customFormat="1" ht="12.75">
      <c r="A93" s="40"/>
      <c r="B93" s="30" t="s">
        <v>133</v>
      </c>
      <c r="C93" s="30"/>
      <c r="D93" s="34"/>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s="27" customFormat="1" ht="12.75">
      <c r="A94" s="41"/>
      <c r="B94" s="35"/>
      <c r="C94" s="35"/>
      <c r="D94" s="35"/>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row>
    <row r="95" spans="1:44" s="27" customFormat="1" ht="12.75">
      <c r="A95" s="41"/>
      <c r="B95" s="35"/>
      <c r="C95" s="35"/>
      <c r="D95" s="35"/>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row>
    <row r="96" spans="1:44" s="27" customFormat="1" ht="12.75">
      <c r="A96" s="41"/>
      <c r="B96" s="35"/>
      <c r="C96" s="35"/>
      <c r="D96" s="35"/>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row>
    <row r="97" spans="1:44" s="27" customFormat="1" ht="12.75">
      <c r="A97" s="41"/>
      <c r="B97" s="35"/>
      <c r="C97" s="35"/>
      <c r="D97" s="35"/>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row>
    <row r="98" spans="1:44" s="27" customFormat="1" ht="12.75">
      <c r="A98" s="41"/>
      <c r="B98" s="35"/>
      <c r="C98" s="35"/>
      <c r="D98" s="35"/>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row>
    <row r="99" spans="1:44" s="27" customFormat="1" ht="12.75">
      <c r="A99" s="41"/>
      <c r="B99" s="35"/>
      <c r="C99" s="35"/>
      <c r="D99" s="35"/>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row>
    <row r="100" spans="1:44" s="27" customFormat="1" ht="12.75">
      <c r="A100" s="41"/>
      <c r="B100" s="35"/>
      <c r="C100" s="35"/>
      <c r="D100" s="28"/>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row>
    <row r="101" spans="1:44" s="27" customFormat="1" ht="12.75">
      <c r="A101" s="41"/>
      <c r="B101" s="35"/>
      <c r="C101" s="35"/>
      <c r="D101" s="35"/>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row>
    <row r="102" spans="1:44" s="27" customFormat="1" ht="12.75">
      <c r="A102" s="41"/>
      <c r="B102" s="35"/>
      <c r="C102" s="35"/>
      <c r="D102" s="35"/>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row>
    <row r="103" spans="1:44" s="27" customFormat="1" ht="12.75">
      <c r="A103" s="41"/>
      <c r="B103" s="35"/>
      <c r="C103" s="35"/>
      <c r="D103" s="35"/>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row>
    <row r="104" spans="1:44" s="27" customFormat="1" ht="12.75">
      <c r="A104" s="41"/>
      <c r="B104" s="35"/>
      <c r="C104" s="35"/>
      <c r="D104" s="35"/>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row>
    <row r="105" spans="1:44" s="27" customFormat="1" ht="12.75">
      <c r="A105" s="41"/>
      <c r="B105" s="35"/>
      <c r="C105" s="35"/>
      <c r="D105" s="35"/>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row>
    <row r="106" spans="1:44" s="27" customFormat="1" ht="12.75">
      <c r="A106" s="41"/>
      <c r="B106" s="35"/>
      <c r="C106" s="35"/>
      <c r="D106" s="3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row>
    <row r="107" spans="1:44" s="27" customFormat="1" ht="12.75">
      <c r="A107" s="41"/>
      <c r="B107" s="35"/>
      <c r="C107" s="35"/>
      <c r="D107" s="35"/>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row>
    <row r="108" spans="1:44" s="27" customFormat="1" ht="12.75">
      <c r="A108" s="41"/>
      <c r="B108" s="35"/>
      <c r="C108" s="35"/>
      <c r="D108" s="35"/>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row>
    <row r="109" spans="1:44" s="27" customFormat="1" ht="12.75">
      <c r="A109" s="41"/>
      <c r="B109" s="35"/>
      <c r="C109" s="35"/>
      <c r="D109" s="35"/>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row>
    <row r="110" spans="1:44" s="27" customFormat="1" ht="12.75">
      <c r="A110" s="41"/>
      <c r="B110" s="35"/>
      <c r="C110" s="35"/>
      <c r="D110" s="35"/>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row>
    <row r="111" spans="1:44" s="27" customFormat="1" ht="12.75">
      <c r="A111" s="41"/>
      <c r="B111" s="35"/>
      <c r="C111" s="35"/>
      <c r="D111" s="35"/>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row>
    <row r="112" spans="1:44" s="27" customFormat="1" ht="12.75">
      <c r="A112" s="58" t="s">
        <v>101</v>
      </c>
      <c r="B112" s="30" t="s">
        <v>209</v>
      </c>
      <c r="C112" s="35"/>
      <c r="D112" s="35"/>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row>
    <row r="113" spans="1:44" s="27" customFormat="1" ht="12.75">
      <c r="A113" s="41"/>
      <c r="B113" s="35"/>
      <c r="C113" s="35"/>
      <c r="D113" s="35"/>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row>
    <row r="114" spans="1:44" s="27" customFormat="1" ht="12.75">
      <c r="A114" s="40"/>
      <c r="B114" s="30" t="s">
        <v>134</v>
      </c>
      <c r="C114" s="30"/>
      <c r="D114" s="34"/>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row>
    <row r="115" spans="1:44" s="27" customFormat="1" ht="12.75">
      <c r="A115" s="40"/>
      <c r="B115" s="34"/>
      <c r="C115" s="34"/>
      <c r="D115" s="34"/>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row>
    <row r="116" spans="1:44" s="27" customFormat="1" ht="12.75">
      <c r="A116" s="41"/>
      <c r="B116" s="34"/>
      <c r="C116" s="34"/>
      <c r="D116" s="35"/>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row>
    <row r="117" spans="1:44" s="27" customFormat="1" ht="12.75">
      <c r="A117" s="41"/>
      <c r="B117" s="34"/>
      <c r="C117" s="34"/>
      <c r="D117" s="35"/>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row>
    <row r="118" spans="1:44" s="27" customFormat="1" ht="12.75">
      <c r="A118" s="41"/>
      <c r="B118" s="34"/>
      <c r="C118" s="34"/>
      <c r="D118" s="35"/>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row>
    <row r="119" spans="1:44" s="27" customFormat="1" ht="12.75">
      <c r="A119" s="41"/>
      <c r="B119" s="34"/>
      <c r="C119" s="34"/>
      <c r="D119" s="35"/>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row>
    <row r="120" spans="1:44" s="2" customFormat="1" ht="12.75">
      <c r="A120" s="40"/>
      <c r="B120" s="30"/>
      <c r="C120" s="30"/>
      <c r="D120" s="34"/>
      <c r="E120" s="55" t="s">
        <v>135</v>
      </c>
      <c r="F120" s="55" t="s">
        <v>137</v>
      </c>
      <c r="G120" s="71" t="s">
        <v>149</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row>
    <row r="121" spans="1:44" s="2" customFormat="1" ht="12.75">
      <c r="A121" s="40"/>
      <c r="B121" s="30" t="s">
        <v>139</v>
      </c>
      <c r="C121" s="30"/>
      <c r="D121" s="34"/>
      <c r="E121" s="71" t="s">
        <v>136</v>
      </c>
      <c r="F121" s="71" t="s">
        <v>138</v>
      </c>
      <c r="G121" s="71"/>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row>
    <row r="122" spans="1:44" s="2" customFormat="1" ht="12.75">
      <c r="A122" s="40"/>
      <c r="B122" s="67"/>
      <c r="C122" s="67"/>
      <c r="D122" s="68"/>
      <c r="E122" s="69" t="s">
        <v>37</v>
      </c>
      <c r="F122" s="69" t="s">
        <v>37</v>
      </c>
      <c r="G122" s="69" t="s">
        <v>37</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row>
    <row r="123" spans="1:44" s="2" customFormat="1" ht="12.75">
      <c r="A123" s="40"/>
      <c r="B123" s="34" t="s">
        <v>140</v>
      </c>
      <c r="C123" s="34"/>
      <c r="D123" s="34"/>
      <c r="E123" s="65">
        <v>5000000</v>
      </c>
      <c r="F123" s="42">
        <v>5000000</v>
      </c>
      <c r="G123" s="72">
        <f>E123-F123</f>
        <v>0</v>
      </c>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row>
    <row r="124" spans="1:44" s="2" customFormat="1" ht="12.75">
      <c r="A124" s="40"/>
      <c r="B124" s="34" t="s">
        <v>141</v>
      </c>
      <c r="C124" s="34"/>
      <c r="D124" s="34"/>
      <c r="E124" s="65">
        <v>2600000</v>
      </c>
      <c r="F124" s="42">
        <v>2600000</v>
      </c>
      <c r="G124" s="72">
        <f>E124-F124</f>
        <v>0</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row>
    <row r="125" spans="1:44" s="2" customFormat="1" ht="12.75">
      <c r="A125" s="40"/>
      <c r="B125" s="34" t="s">
        <v>142</v>
      </c>
      <c r="C125" s="34"/>
      <c r="D125" s="34"/>
      <c r="E125" s="65">
        <v>3000000</v>
      </c>
      <c r="F125" s="42">
        <v>363178.8</v>
      </c>
      <c r="G125" s="72">
        <f>E125-F125</f>
        <v>2636821.2</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row>
    <row r="126" spans="1:44" s="2" customFormat="1" ht="12.75">
      <c r="A126" s="40"/>
      <c r="B126" s="34" t="s">
        <v>143</v>
      </c>
      <c r="C126" s="34"/>
      <c r="D126" s="34"/>
      <c r="E126" s="65">
        <v>3110000</v>
      </c>
      <c r="F126" s="42">
        <v>3110000</v>
      </c>
      <c r="G126" s="72">
        <f>E126-F126</f>
        <v>0</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row>
    <row r="127" spans="1:44" s="2" customFormat="1" ht="12.75">
      <c r="A127" s="40"/>
      <c r="B127" s="34" t="s">
        <v>144</v>
      </c>
      <c r="C127" s="34"/>
      <c r="D127" s="34"/>
      <c r="E127" s="65">
        <v>1200000</v>
      </c>
      <c r="F127" s="42">
        <v>1200000</v>
      </c>
      <c r="G127" s="72">
        <f>E127-F127</f>
        <v>0</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row>
    <row r="128" spans="1:44" s="2" customFormat="1" ht="13.5" thickBot="1">
      <c r="A128" s="40"/>
      <c r="B128" s="34"/>
      <c r="C128" s="34"/>
      <c r="D128" s="34"/>
      <c r="E128" s="66">
        <f>SUM(E123:E127)</f>
        <v>14910000</v>
      </c>
      <c r="F128" s="66">
        <f>SUM(F123:F127)</f>
        <v>12273178.8</v>
      </c>
      <c r="G128" s="66">
        <f>SUM(G123:G127)</f>
        <v>2636821.2</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row>
    <row r="129" spans="1:44" s="2" customFormat="1" ht="13.5" thickTop="1">
      <c r="A129" s="40"/>
      <c r="B129" s="34"/>
      <c r="C129" s="34"/>
      <c r="D129" s="34"/>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row>
    <row r="130" spans="1:44" s="2" customFormat="1" ht="12.75">
      <c r="A130" s="58" t="s">
        <v>102</v>
      </c>
      <c r="B130" s="30" t="s">
        <v>110</v>
      </c>
      <c r="C130" s="30"/>
      <c r="D130" s="34"/>
      <c r="E130" s="28"/>
      <c r="F130" s="28"/>
      <c r="G130" s="34"/>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row>
    <row r="131" spans="1:44" s="2" customFormat="1" ht="12.75">
      <c r="A131" s="58"/>
      <c r="B131" s="30"/>
      <c r="C131" s="30"/>
      <c r="D131" s="34"/>
      <c r="E131" s="28"/>
      <c r="F131" s="28"/>
      <c r="G131" s="34"/>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row>
    <row r="132" spans="1:44" s="27" customFormat="1" ht="12.75">
      <c r="A132" s="41"/>
      <c r="B132" s="34" t="s">
        <v>221</v>
      </c>
      <c r="C132" s="34"/>
      <c r="D132" s="34"/>
      <c r="E132" s="28"/>
      <c r="F132" s="28"/>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row>
    <row r="133" spans="1:44" s="27" customFormat="1" ht="12.75">
      <c r="A133" s="41"/>
      <c r="B133" s="34" t="s">
        <v>208</v>
      </c>
      <c r="C133" s="34"/>
      <c r="D133" s="34"/>
      <c r="E133" s="28"/>
      <c r="F133" s="28"/>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row>
    <row r="134" spans="1:44" s="27" customFormat="1" ht="12.75">
      <c r="A134" s="41"/>
      <c r="B134" s="34"/>
      <c r="C134" s="34"/>
      <c r="D134" s="34"/>
      <c r="E134" s="28"/>
      <c r="F134" s="28"/>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row>
    <row r="135" spans="1:44" s="27" customFormat="1" ht="12.75">
      <c r="A135" s="41"/>
      <c r="B135" s="34"/>
      <c r="C135" s="34"/>
      <c r="D135" s="34"/>
      <c r="E135" s="37" t="s">
        <v>111</v>
      </c>
      <c r="F135" s="37" t="s">
        <v>112</v>
      </c>
      <c r="G135" s="37" t="s">
        <v>36</v>
      </c>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row>
    <row r="136" spans="1:44" s="27" customFormat="1" ht="12.75">
      <c r="A136" s="41"/>
      <c r="B136" s="34"/>
      <c r="C136" s="34"/>
      <c r="D136" s="34"/>
      <c r="E136" s="47" t="s">
        <v>37</v>
      </c>
      <c r="F136" s="47" t="s">
        <v>37</v>
      </c>
      <c r="G136" s="47" t="s">
        <v>37</v>
      </c>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row>
    <row r="137" spans="1:44" s="27" customFormat="1" ht="12.75">
      <c r="A137" s="41"/>
      <c r="B137" s="34"/>
      <c r="C137" s="34"/>
      <c r="D137" s="34"/>
      <c r="E137" s="47"/>
      <c r="F137" s="47"/>
      <c r="G137" s="28"/>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row>
    <row r="138" spans="1:44" s="27" customFormat="1" ht="12.75">
      <c r="A138" s="41"/>
      <c r="B138" s="34" t="s">
        <v>212</v>
      </c>
      <c r="C138" s="34"/>
      <c r="D138" s="34"/>
      <c r="E138" s="44">
        <v>1512318</v>
      </c>
      <c r="F138" s="47"/>
      <c r="G138" s="100">
        <f>E138+F138</f>
        <v>1512318</v>
      </c>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row>
    <row r="139" spans="1:44" s="27" customFormat="1" ht="12.75">
      <c r="A139" s="41"/>
      <c r="B139" s="34" t="s">
        <v>191</v>
      </c>
      <c r="C139" s="34"/>
      <c r="D139" s="34"/>
      <c r="E139" s="44">
        <f>1399500+196999.99</f>
        <v>1596499.99</v>
      </c>
      <c r="F139" s="46">
        <v>0</v>
      </c>
      <c r="G139" s="100">
        <f>E139+F139</f>
        <v>1596499.99</v>
      </c>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row>
    <row r="140" spans="2:7" ht="13.5" thickBot="1">
      <c r="B140" s="34" t="s">
        <v>36</v>
      </c>
      <c r="E140" s="82">
        <f>SUM(E138:E139)</f>
        <v>3108817.99</v>
      </c>
      <c r="F140" s="82">
        <f>SUM(F138:F139)</f>
        <v>0</v>
      </c>
      <c r="G140" s="82">
        <f>SUM(G138:G139)</f>
        <v>3108817.99</v>
      </c>
    </row>
    <row r="141" ht="13.5" thickTop="1">
      <c r="B141" s="34"/>
    </row>
    <row r="142" spans="1:44" s="2" customFormat="1" ht="12.75">
      <c r="A142" s="58" t="s">
        <v>103</v>
      </c>
      <c r="B142" s="30" t="s">
        <v>49</v>
      </c>
      <c r="C142" s="30"/>
      <c r="D142" s="34"/>
      <c r="E142" s="28"/>
      <c r="F142" s="28"/>
      <c r="G142" s="34"/>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row>
    <row r="143" spans="1:44" s="2" customFormat="1" ht="12.75">
      <c r="A143" s="58"/>
      <c r="B143" s="30"/>
      <c r="C143" s="30"/>
      <c r="D143" s="34"/>
      <c r="E143" s="28"/>
      <c r="F143" s="28"/>
      <c r="G143" s="34"/>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row>
    <row r="144" spans="1:44" s="2" customFormat="1" ht="12.75">
      <c r="A144" s="40"/>
      <c r="G144" s="34"/>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row>
    <row r="145" spans="1:44" s="2" customFormat="1" ht="12.75">
      <c r="A145" s="40"/>
      <c r="G145" s="34"/>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row>
    <row r="146" spans="1:44" s="2" customFormat="1" ht="12.75">
      <c r="A146" s="40"/>
      <c r="G146" s="34"/>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row>
    <row r="147" spans="1:44" s="2" customFormat="1" ht="12.75">
      <c r="A147" s="58" t="s">
        <v>104</v>
      </c>
      <c r="B147" s="30" t="s">
        <v>50</v>
      </c>
      <c r="C147" s="30"/>
      <c r="D147" s="34"/>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row>
    <row r="148" spans="1:44" s="2" customFormat="1" ht="12.75">
      <c r="A148" s="58"/>
      <c r="B148" s="30"/>
      <c r="C148" s="30"/>
      <c r="D148" s="34"/>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row>
    <row r="149" spans="1:44" s="2" customFormat="1" ht="12.75">
      <c r="A149" s="58"/>
      <c r="B149" s="30"/>
      <c r="C149" s="30"/>
      <c r="D149" s="34"/>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row>
    <row r="150" spans="1:44" s="2" customFormat="1" ht="12.75">
      <c r="A150" s="58"/>
      <c r="B150" s="30"/>
      <c r="C150" s="30"/>
      <c r="D150" s="34"/>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row>
    <row r="151" spans="1:44" s="2" customFormat="1" ht="12.75">
      <c r="A151" s="58"/>
      <c r="B151" s="30"/>
      <c r="C151" s="30"/>
      <c r="D151" s="34"/>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row>
    <row r="152" spans="1:44" s="2" customFormat="1" ht="12.75">
      <c r="A152" s="40"/>
      <c r="B152" s="2" t="s">
        <v>188</v>
      </c>
      <c r="G152" s="46"/>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row>
    <row r="153" spans="1:44" s="2" customFormat="1" ht="12.75">
      <c r="A153" s="40"/>
      <c r="G153" s="46"/>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row>
    <row r="154" spans="1:44" s="2" customFormat="1" ht="12.75">
      <c r="A154" s="40"/>
      <c r="G154" s="46"/>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row>
    <row r="155" spans="1:44" s="2" customFormat="1" ht="12.75">
      <c r="A155" s="40"/>
      <c r="G155" s="46"/>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row>
    <row r="156" spans="1:44" s="2" customFormat="1" ht="12.75">
      <c r="A156" s="40"/>
      <c r="B156" s="34"/>
      <c r="C156" s="34"/>
      <c r="D156" s="34"/>
      <c r="E156" s="28"/>
      <c r="F156" s="28"/>
      <c r="G156" s="34"/>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row>
    <row r="157" spans="1:44" s="2" customFormat="1" ht="12.75">
      <c r="A157" s="40"/>
      <c r="B157" s="34"/>
      <c r="C157" s="34"/>
      <c r="D157" s="34"/>
      <c r="E157" s="28"/>
      <c r="F157" s="28"/>
      <c r="G157" s="34"/>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row>
    <row r="158" spans="1:44" s="2" customFormat="1" ht="12.75">
      <c r="A158" s="40"/>
      <c r="B158" s="34"/>
      <c r="C158" s="34"/>
      <c r="D158" s="34"/>
      <c r="E158" s="28"/>
      <c r="F158" s="28"/>
      <c r="G158" s="34"/>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row>
    <row r="159" spans="1:44" s="2" customFormat="1" ht="12.75">
      <c r="A159" s="40"/>
      <c r="B159" s="34"/>
      <c r="C159" s="34"/>
      <c r="D159" s="34"/>
      <c r="E159" s="28"/>
      <c r="F159" s="28"/>
      <c r="G159" s="34"/>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row>
    <row r="160" spans="1:44" s="2" customFormat="1" ht="12.75">
      <c r="A160" s="40"/>
      <c r="B160" s="34"/>
      <c r="C160" s="34"/>
      <c r="D160" s="34"/>
      <c r="E160" s="28"/>
      <c r="F160" s="28"/>
      <c r="G160" s="34"/>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row>
    <row r="161" spans="1:44" s="2" customFormat="1" ht="12.75">
      <c r="A161" s="40"/>
      <c r="B161" s="34"/>
      <c r="C161" s="34"/>
      <c r="D161" s="34"/>
      <c r="E161" s="28"/>
      <c r="F161" s="28"/>
      <c r="G161" s="34"/>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row>
    <row r="162" spans="1:44" s="2" customFormat="1" ht="12.75">
      <c r="A162" s="40"/>
      <c r="B162" s="34"/>
      <c r="C162" s="34"/>
      <c r="D162" s="34"/>
      <c r="E162" s="28"/>
      <c r="F162" s="28"/>
      <c r="G162" s="34"/>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row>
    <row r="163" spans="1:44" s="2" customFormat="1" ht="12.75">
      <c r="A163" s="40"/>
      <c r="B163" s="34"/>
      <c r="C163" s="34"/>
      <c r="D163" s="34"/>
      <c r="E163" s="28"/>
      <c r="F163" s="28"/>
      <c r="G163" s="34"/>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row>
    <row r="164" spans="1:44" s="2" customFormat="1" ht="12.75">
      <c r="A164" s="40"/>
      <c r="B164" s="34"/>
      <c r="C164" s="34"/>
      <c r="D164" s="34"/>
      <c r="E164" s="28"/>
      <c r="F164" s="28"/>
      <c r="G164" s="34"/>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row>
    <row r="165" spans="1:44" s="2" customFormat="1" ht="12.75">
      <c r="A165" s="58"/>
      <c r="B165" s="30" t="s">
        <v>210</v>
      </c>
      <c r="C165" s="34"/>
      <c r="D165" s="34"/>
      <c r="E165" s="28"/>
      <c r="F165" s="28"/>
      <c r="G165" s="34"/>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row>
    <row r="166" spans="1:44" s="2" customFormat="1" ht="12.75">
      <c r="A166" s="58"/>
      <c r="B166" s="30"/>
      <c r="C166" s="34"/>
      <c r="D166" s="34"/>
      <c r="E166" s="28"/>
      <c r="F166" s="28"/>
      <c r="G166" s="34"/>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row>
    <row r="167" spans="1:44" s="2" customFormat="1" ht="12.75">
      <c r="A167" s="40"/>
      <c r="B167" s="34" t="s">
        <v>189</v>
      </c>
      <c r="C167" s="34"/>
      <c r="D167" s="34"/>
      <c r="E167" s="28"/>
      <c r="F167" s="28"/>
      <c r="G167" s="34"/>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row>
    <row r="168" spans="1:44" s="2" customFormat="1" ht="12.75">
      <c r="A168" s="40"/>
      <c r="B168" s="34"/>
      <c r="C168" s="34"/>
      <c r="D168" s="34"/>
      <c r="E168" s="28"/>
      <c r="F168" s="28"/>
      <c r="G168" s="34"/>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row>
    <row r="169" spans="1:44" s="2" customFormat="1" ht="12.75">
      <c r="A169" s="40"/>
      <c r="B169" s="34"/>
      <c r="C169" s="34"/>
      <c r="D169" s="34"/>
      <c r="E169" s="28"/>
      <c r="F169" s="28"/>
      <c r="G169" s="34"/>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row>
    <row r="170" spans="1:44" s="2" customFormat="1" ht="12.75">
      <c r="A170" s="40"/>
      <c r="B170" s="34"/>
      <c r="C170" s="34"/>
      <c r="D170" s="34"/>
      <c r="E170" s="28"/>
      <c r="F170" s="28"/>
      <c r="G170" s="34"/>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row>
    <row r="171" spans="1:44" s="2" customFormat="1" ht="12.75">
      <c r="A171" s="40"/>
      <c r="B171" s="34"/>
      <c r="C171" s="34"/>
      <c r="D171" s="34"/>
      <c r="E171" s="28"/>
      <c r="F171" s="28"/>
      <c r="G171" s="34"/>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row>
    <row r="172" spans="1:44" s="2" customFormat="1" ht="12.75">
      <c r="A172" s="40"/>
      <c r="B172" s="34"/>
      <c r="C172" s="34"/>
      <c r="D172" s="34"/>
      <c r="E172" s="28"/>
      <c r="F172" s="28"/>
      <c r="G172" s="34"/>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row>
    <row r="173" spans="1:44" s="2" customFormat="1" ht="12.75">
      <c r="A173" s="40"/>
      <c r="B173" s="34"/>
      <c r="C173" s="34"/>
      <c r="D173" s="34"/>
      <c r="E173" s="28"/>
      <c r="F173" s="28"/>
      <c r="G173" s="34"/>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row>
    <row r="174" spans="1:44" s="2" customFormat="1" ht="12.75">
      <c r="A174" s="40"/>
      <c r="B174" s="34"/>
      <c r="C174" s="34"/>
      <c r="D174" s="34"/>
      <c r="E174" s="28"/>
      <c r="F174" s="28"/>
      <c r="G174" s="34"/>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row>
    <row r="175" spans="1:44" s="2" customFormat="1" ht="12.75">
      <c r="A175" s="40"/>
      <c r="B175" s="34"/>
      <c r="C175" s="34"/>
      <c r="D175" s="34"/>
      <c r="E175" s="28"/>
      <c r="F175" s="28"/>
      <c r="G175" s="34"/>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row>
    <row r="176" spans="1:44" s="2" customFormat="1" ht="12.75">
      <c r="A176" s="40"/>
      <c r="B176" s="34"/>
      <c r="C176" s="34"/>
      <c r="D176" s="34"/>
      <c r="E176" s="28"/>
      <c r="F176" s="28"/>
      <c r="G176" s="34"/>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row>
    <row r="177" spans="1:44" s="2" customFormat="1" ht="12.75">
      <c r="A177" s="40"/>
      <c r="B177" s="34"/>
      <c r="C177" s="34"/>
      <c r="D177" s="34"/>
      <c r="E177" s="28"/>
      <c r="F177" s="28"/>
      <c r="G177" s="34"/>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row>
    <row r="178" spans="1:44" s="2" customFormat="1" ht="12.75">
      <c r="A178" s="40"/>
      <c r="B178" s="34"/>
      <c r="C178" s="34"/>
      <c r="D178" s="34"/>
      <c r="E178" s="28"/>
      <c r="F178" s="28"/>
      <c r="G178" s="34"/>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row>
    <row r="179" spans="1:44" s="2" customFormat="1" ht="12.75">
      <c r="A179" s="58" t="s">
        <v>105</v>
      </c>
      <c r="B179" s="30" t="s">
        <v>44</v>
      </c>
      <c r="C179" s="30"/>
      <c r="D179" s="34"/>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row>
    <row r="180" spans="1:44" s="2" customFormat="1" ht="12.75">
      <c r="A180" s="58"/>
      <c r="B180" s="30"/>
      <c r="C180" s="30"/>
      <c r="D180" s="34"/>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row>
    <row r="181" spans="1:44" s="2" customFormat="1" ht="12.75">
      <c r="A181" s="40"/>
      <c r="B181" s="34"/>
      <c r="C181" s="34"/>
      <c r="D181" s="34"/>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row>
    <row r="182" spans="1:44" s="2" customFormat="1" ht="12.75">
      <c r="A182" s="40"/>
      <c r="B182" s="34"/>
      <c r="C182" s="34"/>
      <c r="D182" s="34"/>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row>
    <row r="183" spans="1:44" s="2" customFormat="1" ht="12.75">
      <c r="A183" s="40"/>
      <c r="B183" s="34"/>
      <c r="C183" s="34"/>
      <c r="D183" s="34"/>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row>
    <row r="184" spans="1:44" s="2" customFormat="1" ht="12.75">
      <c r="A184" s="40"/>
      <c r="B184" s="34"/>
      <c r="C184" s="34"/>
      <c r="D184" s="34"/>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row>
    <row r="185" spans="1:44" s="2" customFormat="1" ht="12.75">
      <c r="A185" s="58" t="s">
        <v>106</v>
      </c>
      <c r="B185" s="30" t="s">
        <v>51</v>
      </c>
      <c r="C185" s="30"/>
      <c r="D185" s="34"/>
      <c r="E185" s="28"/>
      <c r="F185" s="28"/>
      <c r="G185" s="34"/>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row>
    <row r="186" spans="1:44" s="2" customFormat="1" ht="12.75">
      <c r="A186" s="40"/>
      <c r="B186" s="34"/>
      <c r="C186" s="34"/>
      <c r="D186" s="34"/>
      <c r="E186" s="37"/>
      <c r="F186" s="37" t="s">
        <v>70</v>
      </c>
      <c r="G186" s="37" t="s">
        <v>197</v>
      </c>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row>
    <row r="187" spans="1:44" s="2" customFormat="1" ht="12.75">
      <c r="A187" s="40"/>
      <c r="B187" s="34"/>
      <c r="C187" s="34"/>
      <c r="D187" s="34"/>
      <c r="E187" s="44"/>
      <c r="F187" s="44" t="s">
        <v>195</v>
      </c>
      <c r="G187" s="44" t="s">
        <v>195</v>
      </c>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row>
    <row r="188" spans="1:44" s="2" customFormat="1" ht="12.75">
      <c r="A188" s="40"/>
      <c r="B188" s="34"/>
      <c r="C188" s="34"/>
      <c r="D188" s="34"/>
      <c r="E188" s="44"/>
      <c r="F188" s="44"/>
      <c r="G188" s="44"/>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row>
    <row r="189" spans="1:44" s="2" customFormat="1" ht="12.75">
      <c r="A189" s="40"/>
      <c r="B189" s="34" t="s">
        <v>54</v>
      </c>
      <c r="C189" s="34"/>
      <c r="D189" s="34"/>
      <c r="E189" s="42"/>
      <c r="F189" s="42">
        <f>PL!D37</f>
        <v>3691600</v>
      </c>
      <c r="G189" s="42">
        <f>PL!G37</f>
        <v>9368870</v>
      </c>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row>
    <row r="190" spans="1:44" s="2" customFormat="1" ht="12.75">
      <c r="A190" s="40"/>
      <c r="B190" s="34"/>
      <c r="C190" s="34"/>
      <c r="D190" s="34"/>
      <c r="E190" s="42"/>
      <c r="F190" s="42"/>
      <c r="G190" s="42"/>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row>
    <row r="191" spans="1:44" s="2" customFormat="1" ht="12.75">
      <c r="A191" s="40"/>
      <c r="B191" s="34" t="s">
        <v>62</v>
      </c>
      <c r="C191" s="34"/>
      <c r="D191" s="34"/>
      <c r="E191" s="42"/>
      <c r="F191" s="3">
        <v>283540000</v>
      </c>
      <c r="G191" s="3">
        <v>283540000</v>
      </c>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row>
    <row r="192" spans="1:44" s="2" customFormat="1" ht="12.75">
      <c r="A192" s="40"/>
      <c r="B192" s="34"/>
      <c r="C192" s="34"/>
      <c r="D192" s="34"/>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row>
    <row r="193" spans="1:44" s="2" customFormat="1" ht="12.75">
      <c r="A193" s="40"/>
      <c r="B193" s="34" t="s">
        <v>113</v>
      </c>
      <c r="C193" s="34"/>
      <c r="D193" s="34"/>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row>
    <row r="194" spans="1:44" s="2" customFormat="1" ht="12.75">
      <c r="A194" s="40"/>
      <c r="B194" s="45" t="s">
        <v>56</v>
      </c>
      <c r="C194" s="45"/>
      <c r="D194" s="45"/>
      <c r="E194" s="59"/>
      <c r="F194" s="59">
        <f>F189/F191*100</f>
        <v>1.3019679762996403</v>
      </c>
      <c r="G194" s="59">
        <f>G189/G191*100</f>
        <v>3.3042498412922336</v>
      </c>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row>
    <row r="195" spans="1:44" s="2" customFormat="1" ht="12.75">
      <c r="A195" s="40"/>
      <c r="B195" s="45" t="s">
        <v>55</v>
      </c>
      <c r="C195" s="45"/>
      <c r="D195" s="45"/>
      <c r="E195" s="37"/>
      <c r="F195" s="76">
        <f>F194</f>
        <v>1.3019679762996403</v>
      </c>
      <c r="G195" s="76">
        <f>G194</f>
        <v>3.3042498412922336</v>
      </c>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row>
    <row r="196" spans="1:44" s="2" customFormat="1" ht="12.75">
      <c r="A196" s="40"/>
      <c r="B196" s="26"/>
      <c r="C196" s="26"/>
      <c r="D196" s="26"/>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row>
    <row r="197" spans="1:44" s="2" customFormat="1" ht="12.75">
      <c r="A197" s="58" t="s">
        <v>107</v>
      </c>
      <c r="B197" s="30" t="s">
        <v>148</v>
      </c>
      <c r="C197" s="30"/>
      <c r="D197" s="34"/>
      <c r="E197" s="28"/>
      <c r="F197" s="28"/>
      <c r="G197" s="34"/>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row>
    <row r="198" spans="1:44" s="2" customFormat="1" ht="12.75">
      <c r="A198" s="40"/>
      <c r="B198" s="34"/>
      <c r="C198" s="34"/>
      <c r="D198" s="34"/>
      <c r="E198" s="28"/>
      <c r="F198" s="28"/>
      <c r="G198" s="34"/>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row>
    <row r="199" spans="1:44" s="2" customFormat="1" ht="12.75">
      <c r="A199" s="38"/>
      <c r="B199" s="34"/>
      <c r="C199" s="34"/>
      <c r="D199" s="34"/>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row>
    <row r="200" spans="1:44" s="2" customFormat="1" ht="12.75">
      <c r="A200" s="3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row>
    <row r="201" spans="1:44" s="2" customFormat="1" ht="12.75">
      <c r="A201" s="3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row>
    <row r="202" spans="1:44" s="2" customFormat="1" ht="12.75">
      <c r="A202" s="3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row>
    <row r="203" spans="1:44" s="2" customFormat="1" ht="12.75">
      <c r="A203" s="3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row>
    <row r="204" spans="1:44" s="2" customFormat="1" ht="12.75">
      <c r="A204" s="3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row>
    <row r="205" spans="1:44" s="2" customFormat="1" ht="12.75">
      <c r="A205" s="3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row>
    <row r="206" spans="1:44" s="2" customFormat="1" ht="12.75">
      <c r="A206" s="3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row>
    <row r="207" spans="1:44" s="2" customFormat="1" ht="12.75">
      <c r="A207" s="3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row>
    <row r="208" spans="1:44" s="2" customFormat="1" ht="12.75">
      <c r="A208" s="3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row>
    <row r="209" spans="1:44" s="2" customFormat="1" ht="12.75">
      <c r="A209" s="3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row>
    <row r="210" spans="1:44" s="2" customFormat="1" ht="12.75">
      <c r="A210" s="3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row>
    <row r="211" spans="1:44" s="2" customFormat="1" ht="12.75">
      <c r="A211" s="3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row>
    <row r="212" spans="1:44" s="2" customFormat="1" ht="12.75">
      <c r="A212" s="3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row>
    <row r="213" spans="1:44" s="2" customFormat="1" ht="12.75">
      <c r="A213" s="3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row>
    <row r="214" spans="1:44" s="2" customFormat="1" ht="12.75">
      <c r="A214" s="3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row>
    <row r="215" spans="1:44" s="2" customFormat="1" ht="12.75">
      <c r="A215" s="3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row>
    <row r="216" spans="1:44" s="2" customFormat="1" ht="12.75">
      <c r="A216" s="3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row>
    <row r="217" spans="1:44" s="2" customFormat="1" ht="12.75">
      <c r="A217" s="3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row>
    <row r="218" spans="1:44" s="2" customFormat="1" ht="12.75">
      <c r="A218" s="3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row>
    <row r="219" spans="1:44" s="2" customFormat="1" ht="12.75">
      <c r="A219" s="3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row>
    <row r="220" spans="1:44" s="2" customFormat="1" ht="12.75">
      <c r="A220" s="3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row>
    <row r="221" spans="1:44" s="2" customFormat="1" ht="12.75">
      <c r="A221" s="3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row>
    <row r="222" spans="1:44" s="2" customFormat="1" ht="12.75">
      <c r="A222" s="3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row>
    <row r="223" spans="1:44" s="2" customFormat="1" ht="12.75">
      <c r="A223" s="3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row>
    <row r="224" spans="1:44" s="2" customFormat="1" ht="12.75">
      <c r="A224" s="3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row>
    <row r="225" spans="1:44" s="2" customFormat="1" ht="12.75">
      <c r="A225" s="3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row>
    <row r="226" spans="1:44" s="2" customFormat="1" ht="12.75">
      <c r="A226" s="3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row>
    <row r="227" spans="1:44" s="2" customFormat="1" ht="12.75">
      <c r="A227" s="3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row>
    <row r="228" spans="1:44" s="2" customFormat="1" ht="12.75">
      <c r="A228" s="3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row>
    <row r="229" spans="1:44" s="2" customFormat="1" ht="12.75">
      <c r="A229" s="3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row>
    <row r="230" spans="1:44" s="2" customFormat="1" ht="12.75">
      <c r="A230" s="3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row>
    <row r="231" spans="1:44" s="2" customFormat="1" ht="12.75">
      <c r="A231" s="3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row>
    <row r="232" spans="1:44" s="2" customFormat="1" ht="12.75">
      <c r="A232" s="3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row>
    <row r="233" spans="1:44" s="2" customFormat="1" ht="12.75">
      <c r="A233" s="3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row>
    <row r="234" spans="1:44" s="2" customFormat="1" ht="12.75">
      <c r="A234" s="3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row>
    <row r="235" spans="1:44" s="2" customFormat="1" ht="12.75">
      <c r="A235" s="3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row>
    <row r="236" spans="1:44" s="2" customFormat="1" ht="12.75">
      <c r="A236" s="3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row>
    <row r="237" spans="1:44" s="2" customFormat="1" ht="12.75">
      <c r="A237" s="3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row>
    <row r="238" spans="1:44" s="2" customFormat="1" ht="12.75">
      <c r="A238" s="3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row>
    <row r="239" spans="1:44" s="2" customFormat="1" ht="12.75">
      <c r="A239" s="3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row>
    <row r="240" spans="1:44" s="2" customFormat="1" ht="12.75">
      <c r="A240" s="3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row>
    <row r="241" spans="1:44" s="2" customFormat="1" ht="12.75">
      <c r="A241" s="3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row>
    <row r="242" spans="1:44" s="2" customFormat="1" ht="12.75">
      <c r="A242" s="3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row>
    <row r="243" spans="1:44" s="2" customFormat="1" ht="12.75">
      <c r="A243" s="3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row>
    <row r="244" spans="1:44" s="2" customFormat="1" ht="12.75">
      <c r="A244" s="3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row>
    <row r="245" spans="1:44" s="2" customFormat="1" ht="12.75">
      <c r="A245" s="3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row>
    <row r="246" spans="1:44" s="2" customFormat="1" ht="12.75">
      <c r="A246" s="3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row>
    <row r="247" spans="1:44" s="2" customFormat="1" ht="12.75">
      <c r="A247" s="3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row>
    <row r="248" spans="1:44" s="2" customFormat="1" ht="12.75">
      <c r="A248" s="3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row>
    <row r="249" spans="1:44" s="2" customFormat="1" ht="12.75">
      <c r="A249" s="3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row>
    <row r="250" spans="1:44" s="2" customFormat="1" ht="12.75">
      <c r="A250" s="3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row>
    <row r="251" spans="1:44" s="2" customFormat="1" ht="12.75">
      <c r="A251" s="3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row>
    <row r="252" spans="1:44" s="2" customFormat="1" ht="12.75">
      <c r="A252" s="3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row>
    <row r="253" spans="1:44" s="2" customFormat="1" ht="12.75">
      <c r="A253" s="3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row>
    <row r="254" spans="1:44" s="2" customFormat="1" ht="12.75">
      <c r="A254" s="3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row>
    <row r="255" spans="1:44" s="2" customFormat="1" ht="12.75">
      <c r="A255" s="3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row>
    <row r="256" spans="1:44" s="2" customFormat="1" ht="12.75">
      <c r="A256" s="3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row>
    <row r="257" spans="1:44" s="2" customFormat="1" ht="12.75">
      <c r="A257" s="3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row>
    <row r="258" spans="1:44" s="2" customFormat="1" ht="12.75">
      <c r="A258" s="3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row>
    <row r="259" spans="1:44" s="2" customFormat="1" ht="12.75">
      <c r="A259" s="3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row>
    <row r="260" spans="1:44" s="2" customFormat="1" ht="12.75">
      <c r="A260" s="3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row>
    <row r="261" spans="1:44" s="2" customFormat="1" ht="12.75">
      <c r="A261" s="3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row>
    <row r="262" spans="1:44" s="2" customFormat="1" ht="12.75">
      <c r="A262" s="3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row>
    <row r="263" spans="1:44" s="2" customFormat="1" ht="12.75">
      <c r="A263" s="3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row>
    <row r="264" spans="1:44" s="2" customFormat="1" ht="12.75">
      <c r="A264" s="3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row>
    <row r="265" spans="1:44" s="2" customFormat="1" ht="12.75">
      <c r="A265" s="3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row>
    <row r="266" spans="1:44" s="2" customFormat="1" ht="12.75">
      <c r="A266" s="3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row>
    <row r="267" spans="1:44" s="2" customFormat="1" ht="12.75">
      <c r="A267" s="3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row>
    <row r="268" spans="1:44" s="2" customFormat="1" ht="12.75">
      <c r="A268" s="3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row>
    <row r="269" spans="1:44" s="2" customFormat="1" ht="12.75">
      <c r="A269" s="3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row>
    <row r="270" spans="1:44" s="2" customFormat="1" ht="12.75">
      <c r="A270" s="3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row>
    <row r="271" spans="1:44" s="2" customFormat="1" ht="12.75">
      <c r="A271" s="3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row>
    <row r="272" spans="1:44" s="2" customFormat="1" ht="12.75">
      <c r="A272" s="3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row>
    <row r="273" spans="1:44" s="2" customFormat="1" ht="12.75">
      <c r="A273" s="3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row>
    <row r="274" spans="1:44" s="2" customFormat="1" ht="12.75">
      <c r="A274" s="3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row>
    <row r="275" spans="1:44" s="2" customFormat="1" ht="12.75">
      <c r="A275" s="3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row>
    <row r="276" spans="1:44" s="2" customFormat="1" ht="12.75">
      <c r="A276" s="3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row>
    <row r="277" spans="1:44" s="2" customFormat="1" ht="12.75">
      <c r="A277" s="3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row>
    <row r="278" spans="1:44" s="2" customFormat="1" ht="12.75">
      <c r="A278" s="3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row>
    <row r="279" spans="1:44" s="2" customFormat="1" ht="12.75">
      <c r="A279" s="3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row>
    <row r="280" spans="1:44" s="2" customFormat="1" ht="12.75">
      <c r="A280" s="3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row>
    <row r="281" spans="1:44" s="2" customFormat="1" ht="12.75">
      <c r="A281" s="3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row>
    <row r="282" spans="1:44" s="2" customFormat="1" ht="12.75">
      <c r="A282" s="3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row>
    <row r="283" spans="1:44" s="2" customFormat="1" ht="12.75">
      <c r="A283" s="3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row>
    <row r="284" spans="1:44" s="2" customFormat="1" ht="12.75">
      <c r="A284" s="3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row>
    <row r="285" spans="1:44" s="2" customFormat="1" ht="12.75">
      <c r="A285" s="3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row>
    <row r="286" spans="1:44" s="2" customFormat="1" ht="12.75">
      <c r="A286" s="3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row>
    <row r="287" spans="1:44" s="2" customFormat="1" ht="12.75">
      <c r="A287" s="3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row>
    <row r="288" spans="1:44" s="2" customFormat="1" ht="12.75">
      <c r="A288" s="3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row>
    <row r="289" spans="1:44" s="2" customFormat="1" ht="12.75">
      <c r="A289" s="3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row>
    <row r="290" spans="1:44" s="2" customFormat="1" ht="12.75">
      <c r="A290" s="3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row>
    <row r="291" spans="1:44" s="2" customFormat="1" ht="12.75">
      <c r="A291" s="3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row>
    <row r="292" spans="1:44" s="2" customFormat="1" ht="12.75">
      <c r="A292" s="3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row>
    <row r="293" spans="1:44" s="2" customFormat="1" ht="12.75">
      <c r="A293" s="3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row>
    <row r="294" spans="1:44" s="2" customFormat="1" ht="12.75">
      <c r="A294" s="3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row>
    <row r="295" spans="1:44" s="2" customFormat="1" ht="12.75">
      <c r="A295" s="3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row>
    <row r="296" spans="1:44" s="2" customFormat="1" ht="12.75">
      <c r="A296" s="3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row>
    <row r="297" spans="1:44" s="2" customFormat="1" ht="12.75">
      <c r="A297" s="3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row>
    <row r="298" spans="1:44" s="2" customFormat="1" ht="12.75">
      <c r="A298" s="3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row>
    <row r="299" spans="1:44" s="2" customFormat="1" ht="12.75">
      <c r="A299" s="3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row>
    <row r="300" spans="1:44" s="2" customFormat="1" ht="12.75">
      <c r="A300" s="3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row>
    <row r="301" spans="1:44" s="2" customFormat="1" ht="12.75">
      <c r="A301" s="3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row>
    <row r="302" spans="1:44" s="2" customFormat="1" ht="12.75">
      <c r="A302" s="3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row>
    <row r="303" spans="1:44" s="2" customFormat="1" ht="12.75">
      <c r="A303" s="3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row>
    <row r="304" spans="1:44" s="2" customFormat="1" ht="12.75">
      <c r="A304" s="3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row>
    <row r="305" spans="1:44" s="2" customFormat="1" ht="12.75">
      <c r="A305" s="3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row>
    <row r="306" spans="1:44" s="2" customFormat="1" ht="12.75">
      <c r="A306" s="3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row>
    <row r="307" spans="1:44" s="2" customFormat="1" ht="12.75">
      <c r="A307" s="3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row>
    <row r="308" spans="1:44" s="2" customFormat="1" ht="12.75">
      <c r="A308" s="3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row>
    <row r="309" spans="1:44" s="2" customFormat="1" ht="12.75">
      <c r="A309" s="3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row>
    <row r="310" spans="1:44" s="2" customFormat="1" ht="12.75">
      <c r="A310" s="3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row>
    <row r="311" spans="1:44" s="2" customFormat="1" ht="12.75">
      <c r="A311" s="3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row>
    <row r="312" spans="1:44" s="2" customFormat="1" ht="12.75">
      <c r="A312" s="3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row>
    <row r="313" spans="1:44" s="2" customFormat="1" ht="12.75">
      <c r="A313" s="3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row>
    <row r="314" spans="1:44" s="2" customFormat="1" ht="12.75">
      <c r="A314" s="3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row>
    <row r="315" spans="1:44" s="2" customFormat="1" ht="12.75">
      <c r="A315" s="3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row>
    <row r="316" spans="1:44" s="2" customFormat="1" ht="12.75">
      <c r="A316" s="3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row>
    <row r="317" spans="1:44" s="2" customFormat="1" ht="12.75">
      <c r="A317" s="3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row>
    <row r="318" spans="1:44" s="2" customFormat="1" ht="12.75">
      <c r="A318" s="3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row>
    <row r="319" spans="1:44" s="2" customFormat="1" ht="12.75">
      <c r="A319" s="3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row>
    <row r="320" spans="1:44" s="2" customFormat="1" ht="12.75">
      <c r="A320" s="3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row>
    <row r="321" spans="1:44" s="2" customFormat="1" ht="12.75">
      <c r="A321" s="3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row>
    <row r="322" spans="1:44" s="2" customFormat="1" ht="12.75">
      <c r="A322" s="3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row>
    <row r="323" spans="1:44" s="2" customFormat="1" ht="12.75">
      <c r="A323" s="3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row>
    <row r="324" spans="1:44" s="2" customFormat="1" ht="12.75">
      <c r="A324" s="3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row>
    <row r="325" spans="1:44" s="2" customFormat="1" ht="12.75">
      <c r="A325" s="3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row>
    <row r="326" spans="1:44" s="2" customFormat="1" ht="12.75">
      <c r="A326" s="3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row>
    <row r="327" spans="1:44" s="2" customFormat="1" ht="12.75">
      <c r="A327" s="3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row>
    <row r="328" spans="1:44" s="2" customFormat="1" ht="12.75">
      <c r="A328" s="3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row>
    <row r="329" spans="1:44" s="2" customFormat="1" ht="12.75">
      <c r="A329" s="3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row>
    <row r="330" spans="1:44" s="2" customFormat="1" ht="12.75">
      <c r="A330" s="3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row>
    <row r="331" spans="1:44" s="2" customFormat="1" ht="12.75">
      <c r="A331" s="3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row>
    <row r="332" spans="1:44" s="2" customFormat="1" ht="12.75">
      <c r="A332" s="3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row>
    <row r="333" spans="1:44" s="2" customFormat="1" ht="12.75">
      <c r="A333" s="3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row>
    <row r="334" spans="1:44" s="2" customFormat="1" ht="12.75">
      <c r="A334" s="3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row>
    <row r="335" spans="1:44" s="2" customFormat="1" ht="12.75">
      <c r="A335" s="3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row>
    <row r="336" spans="1:44" s="2" customFormat="1" ht="12.75">
      <c r="A336" s="3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row>
    <row r="337" spans="1:44" s="2" customFormat="1" ht="12.75">
      <c r="A337" s="3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row>
    <row r="338" spans="1:44" s="2" customFormat="1" ht="12.75">
      <c r="A338" s="3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row>
    <row r="339" spans="1:44" s="2" customFormat="1" ht="12.75">
      <c r="A339" s="3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row>
    <row r="340" spans="1:44" s="2" customFormat="1" ht="12.75">
      <c r="A340" s="3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row>
    <row r="341" spans="1:44" s="2" customFormat="1" ht="12.75">
      <c r="A341" s="3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row>
    <row r="342" spans="1:44" s="2" customFormat="1" ht="12.75">
      <c r="A342" s="3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row>
    <row r="343" spans="1:44" s="2" customFormat="1" ht="12.75">
      <c r="A343" s="3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row>
    <row r="344" spans="1:44" s="2" customFormat="1" ht="12.75">
      <c r="A344" s="3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row>
    <row r="345" spans="1:44" s="2" customFormat="1" ht="12.75">
      <c r="A345" s="3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row>
    <row r="346" spans="1:44" s="2" customFormat="1" ht="12.75">
      <c r="A346" s="3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row>
    <row r="347" spans="1:44" s="2" customFormat="1" ht="12.75">
      <c r="A347" s="3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row>
    <row r="348" spans="1:44" s="2" customFormat="1" ht="12.75">
      <c r="A348" s="3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row>
    <row r="349" spans="1:44" s="2" customFormat="1" ht="12.75">
      <c r="A349" s="3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row>
    <row r="350" spans="1:44" s="2" customFormat="1" ht="12.75">
      <c r="A350" s="3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row>
    <row r="351" spans="1:44" s="2" customFormat="1" ht="12.75">
      <c r="A351" s="3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row>
    <row r="352" spans="1:44" s="2" customFormat="1" ht="12.75">
      <c r="A352" s="3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row>
    <row r="353" spans="1:44" s="2" customFormat="1" ht="12.75">
      <c r="A353" s="3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row>
    <row r="354" spans="1:44" s="2" customFormat="1" ht="12.75">
      <c r="A354" s="3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row>
    <row r="355" spans="1:44" s="2" customFormat="1" ht="12.75">
      <c r="A355" s="3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row>
    <row r="356" spans="1:44" s="2" customFormat="1" ht="12.75">
      <c r="A356" s="3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row>
    <row r="357" spans="1:44" s="2" customFormat="1" ht="12.75">
      <c r="A357" s="3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row>
    <row r="358" spans="1:44" s="2" customFormat="1" ht="12.75">
      <c r="A358" s="3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row>
    <row r="359" spans="1:44" s="2" customFormat="1" ht="12.75">
      <c r="A359" s="3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row>
    <row r="360" spans="1:44" s="2" customFormat="1" ht="12.75">
      <c r="A360" s="3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row>
    <row r="361" spans="1:44" s="2" customFormat="1" ht="12.75">
      <c r="A361" s="3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row>
    <row r="362" spans="1:44" s="2" customFormat="1" ht="12.75">
      <c r="A362" s="3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row>
    <row r="363" spans="1:44" s="2" customFormat="1" ht="12.75">
      <c r="A363" s="3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row>
    <row r="364" spans="1:44" s="2" customFormat="1" ht="12.75">
      <c r="A364" s="3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row>
    <row r="365" spans="1:44" s="2" customFormat="1" ht="12.75">
      <c r="A365" s="3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row>
    <row r="366" spans="1:44" s="2" customFormat="1" ht="12.75">
      <c r="A366" s="3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row>
    <row r="367" spans="1:44" s="2" customFormat="1" ht="12.75">
      <c r="A367" s="3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row>
    <row r="368" s="2" customFormat="1" ht="12.75">
      <c r="A368" s="38"/>
    </row>
    <row r="369" s="2" customFormat="1" ht="12.75">
      <c r="A369" s="38"/>
    </row>
    <row r="370" s="2" customFormat="1" ht="12.75">
      <c r="A370" s="38"/>
    </row>
    <row r="371" s="2" customFormat="1" ht="12.75">
      <c r="A371" s="38"/>
    </row>
    <row r="372" s="2" customFormat="1" ht="12.75">
      <c r="A372" s="38"/>
    </row>
    <row r="373" s="2" customFormat="1" ht="12.75">
      <c r="A373" s="38"/>
    </row>
    <row r="374" s="2" customFormat="1" ht="12.75">
      <c r="A374" s="38"/>
    </row>
    <row r="375" s="2" customFormat="1" ht="12.75">
      <c r="A375" s="38"/>
    </row>
    <row r="376" s="2" customFormat="1" ht="12.75">
      <c r="A376" s="38"/>
    </row>
    <row r="377" s="2" customFormat="1" ht="12.75">
      <c r="A377" s="38"/>
    </row>
    <row r="378" s="2" customFormat="1" ht="12.75">
      <c r="A378" s="38"/>
    </row>
    <row r="379" s="2" customFormat="1" ht="12.75">
      <c r="A379" s="38"/>
    </row>
    <row r="380" s="2" customFormat="1" ht="12.75">
      <c r="A380" s="38"/>
    </row>
    <row r="381" s="2" customFormat="1" ht="12.75">
      <c r="A381" s="38"/>
    </row>
    <row r="382" s="2" customFormat="1" ht="12.75">
      <c r="A382" s="38"/>
    </row>
    <row r="383" s="2" customFormat="1" ht="12.75">
      <c r="A383" s="38"/>
    </row>
    <row r="384" s="2" customFormat="1" ht="12.75">
      <c r="A384" s="38"/>
    </row>
    <row r="385" s="2" customFormat="1" ht="12.75">
      <c r="A385" s="38"/>
    </row>
    <row r="386" s="2" customFormat="1" ht="12.75">
      <c r="A386" s="38"/>
    </row>
    <row r="387" s="2" customFormat="1" ht="12.75">
      <c r="A387" s="38"/>
    </row>
    <row r="388" s="2" customFormat="1" ht="12.75">
      <c r="A388" s="38"/>
    </row>
    <row r="389" s="2" customFormat="1" ht="12.75">
      <c r="A389" s="38"/>
    </row>
    <row r="390" s="2" customFormat="1" ht="12.75">
      <c r="A390" s="38"/>
    </row>
    <row r="391" s="2" customFormat="1" ht="12.75">
      <c r="A391" s="38"/>
    </row>
    <row r="392" s="2" customFormat="1" ht="12.75">
      <c r="A392" s="38"/>
    </row>
    <row r="393" s="2" customFormat="1" ht="12.75">
      <c r="A393" s="38"/>
    </row>
    <row r="394" s="2" customFormat="1" ht="12.75">
      <c r="A394" s="38"/>
    </row>
    <row r="395" s="2" customFormat="1" ht="12.75">
      <c r="A395" s="38"/>
    </row>
    <row r="396" s="2" customFormat="1" ht="12.75">
      <c r="A396" s="38"/>
    </row>
    <row r="397" s="2" customFormat="1" ht="12.75">
      <c r="A397" s="38"/>
    </row>
    <row r="398" s="2" customFormat="1" ht="12.75">
      <c r="A398" s="38"/>
    </row>
    <row r="399" s="2" customFormat="1" ht="12.75">
      <c r="A399" s="38"/>
    </row>
    <row r="400" s="2" customFormat="1" ht="12.75">
      <c r="A400" s="38"/>
    </row>
    <row r="401" s="2" customFormat="1" ht="12.75">
      <c r="A401" s="38"/>
    </row>
    <row r="402" s="2" customFormat="1" ht="12.75">
      <c r="A402" s="38"/>
    </row>
    <row r="403" s="2" customFormat="1" ht="12.75">
      <c r="A403" s="38"/>
    </row>
    <row r="404" s="2" customFormat="1" ht="12.75">
      <c r="A404" s="38"/>
    </row>
    <row r="405" s="2" customFormat="1" ht="12.75">
      <c r="A405" s="38"/>
    </row>
    <row r="406" s="2" customFormat="1" ht="12.75">
      <c r="A406" s="38"/>
    </row>
    <row r="407" s="2" customFormat="1" ht="12.75">
      <c r="A407" s="38"/>
    </row>
    <row r="408" s="2" customFormat="1" ht="12.75">
      <c r="A408" s="38"/>
    </row>
    <row r="409" s="2" customFormat="1" ht="12.75">
      <c r="A409" s="38"/>
    </row>
    <row r="410" s="2" customFormat="1" ht="12.75">
      <c r="A410" s="38"/>
    </row>
    <row r="411" s="2" customFormat="1" ht="12.75">
      <c r="A411" s="38"/>
    </row>
    <row r="412" s="2" customFormat="1" ht="12.75">
      <c r="A412" s="38"/>
    </row>
    <row r="413" s="2" customFormat="1" ht="12.75">
      <c r="A413" s="38"/>
    </row>
    <row r="414" s="2" customFormat="1" ht="12.75">
      <c r="A414" s="38"/>
    </row>
    <row r="415" s="2" customFormat="1" ht="12.75">
      <c r="A415" s="38"/>
    </row>
    <row r="416" s="2" customFormat="1" ht="12.75">
      <c r="A416" s="38"/>
    </row>
    <row r="417" s="2" customFormat="1" ht="12.75">
      <c r="A417" s="38"/>
    </row>
    <row r="418" s="2" customFormat="1" ht="12.75">
      <c r="A418" s="38"/>
    </row>
    <row r="419" s="2" customFormat="1" ht="12.75">
      <c r="A419" s="38"/>
    </row>
    <row r="420" s="2" customFormat="1" ht="12.75">
      <c r="A420" s="38"/>
    </row>
    <row r="421" s="2" customFormat="1" ht="12.75">
      <c r="A421" s="38"/>
    </row>
    <row r="422" s="2" customFormat="1" ht="12.75">
      <c r="A422" s="38"/>
    </row>
    <row r="423" s="2" customFormat="1" ht="12.75">
      <c r="A423" s="38"/>
    </row>
    <row r="424" s="2" customFormat="1" ht="12.75">
      <c r="A424" s="38"/>
    </row>
    <row r="425" s="2" customFormat="1" ht="12.75">
      <c r="A425" s="38"/>
    </row>
    <row r="426" s="2" customFormat="1" ht="12.75">
      <c r="A426" s="38"/>
    </row>
    <row r="427" s="2" customFormat="1" ht="12.75">
      <c r="A427" s="38"/>
    </row>
    <row r="428" s="2" customFormat="1" ht="12.75">
      <c r="A428" s="38"/>
    </row>
    <row r="429" s="2" customFormat="1" ht="12.75">
      <c r="A429" s="38"/>
    </row>
    <row r="430" s="2" customFormat="1" ht="12.75">
      <c r="A430" s="38"/>
    </row>
    <row r="431" s="2" customFormat="1" ht="12.75">
      <c r="A431" s="38"/>
    </row>
    <row r="432" s="2" customFormat="1" ht="12.75">
      <c r="A432" s="38"/>
    </row>
    <row r="433" s="2" customFormat="1" ht="12.75">
      <c r="A433" s="38"/>
    </row>
    <row r="434" s="2" customFormat="1" ht="12.75">
      <c r="A434" s="38"/>
    </row>
    <row r="435" s="2" customFormat="1" ht="12.75">
      <c r="A435" s="38"/>
    </row>
    <row r="436" s="2" customFormat="1" ht="12.75">
      <c r="A436" s="38"/>
    </row>
    <row r="437" s="2" customFormat="1" ht="12.75">
      <c r="A437" s="38"/>
    </row>
    <row r="438" s="2" customFormat="1" ht="12.75">
      <c r="A438" s="38"/>
    </row>
    <row r="439" s="2" customFormat="1" ht="12.75">
      <c r="A439" s="38"/>
    </row>
    <row r="440" s="2" customFormat="1" ht="12.75">
      <c r="A440" s="38"/>
    </row>
    <row r="441" s="2" customFormat="1" ht="12.75">
      <c r="A441" s="38"/>
    </row>
    <row r="442" s="2" customFormat="1" ht="12.75">
      <c r="A442" s="38"/>
    </row>
    <row r="443" s="2" customFormat="1" ht="12.75">
      <c r="A443" s="38"/>
    </row>
    <row r="444" s="2" customFormat="1" ht="12.75">
      <c r="A444" s="38"/>
    </row>
    <row r="445" s="2" customFormat="1" ht="12.75">
      <c r="A445" s="38"/>
    </row>
    <row r="446" s="2" customFormat="1" ht="12.75">
      <c r="A446" s="38"/>
    </row>
    <row r="447" s="2" customFormat="1" ht="12.75">
      <c r="A447" s="38"/>
    </row>
    <row r="448" s="2" customFormat="1" ht="12.75">
      <c r="A448" s="38"/>
    </row>
    <row r="449" s="2" customFormat="1" ht="12.75">
      <c r="A449" s="38"/>
    </row>
    <row r="450" s="2" customFormat="1" ht="12.75">
      <c r="A450" s="38"/>
    </row>
    <row r="451" s="2" customFormat="1" ht="12.75">
      <c r="A451" s="38"/>
    </row>
    <row r="452" s="2" customFormat="1" ht="12.75">
      <c r="A452" s="38"/>
    </row>
    <row r="453" s="2" customFormat="1" ht="12.75">
      <c r="A453" s="38"/>
    </row>
    <row r="454" s="2" customFormat="1" ht="12.75">
      <c r="A454" s="38"/>
    </row>
    <row r="455" s="2" customFormat="1" ht="12.75">
      <c r="A455" s="38"/>
    </row>
    <row r="456" s="2" customFormat="1" ht="12.75">
      <c r="A456" s="38"/>
    </row>
    <row r="457" s="2" customFormat="1" ht="12.75">
      <c r="A457" s="38"/>
    </row>
    <row r="458" s="2" customFormat="1" ht="12.75">
      <c r="A458" s="38"/>
    </row>
    <row r="459" s="2" customFormat="1" ht="12.75">
      <c r="A459" s="38"/>
    </row>
    <row r="460" s="2" customFormat="1" ht="12.75">
      <c r="A460" s="38"/>
    </row>
    <row r="461" s="2" customFormat="1" ht="12.75">
      <c r="A461" s="38"/>
    </row>
    <row r="462" s="2" customFormat="1" ht="12.75">
      <c r="A462" s="38"/>
    </row>
    <row r="463" s="2" customFormat="1" ht="12.75">
      <c r="A463" s="38"/>
    </row>
    <row r="464" s="2" customFormat="1" ht="12.75">
      <c r="A464" s="38"/>
    </row>
    <row r="465" s="2" customFormat="1" ht="12.75">
      <c r="A465" s="38"/>
    </row>
    <row r="466" s="2" customFormat="1" ht="12.75">
      <c r="A466" s="38"/>
    </row>
    <row r="467" s="2" customFormat="1" ht="12.75">
      <c r="A467" s="38"/>
    </row>
    <row r="468" s="2" customFormat="1" ht="12.75">
      <c r="A468" s="38"/>
    </row>
    <row r="469" s="2" customFormat="1" ht="12.75">
      <c r="A469" s="38"/>
    </row>
    <row r="470" s="2" customFormat="1" ht="12.75">
      <c r="A470" s="38"/>
    </row>
    <row r="471" s="2" customFormat="1" ht="12.75">
      <c r="A471" s="38"/>
    </row>
    <row r="472" s="2" customFormat="1" ht="12.75">
      <c r="A472" s="38"/>
    </row>
    <row r="473" s="2" customFormat="1" ht="12.75">
      <c r="A473" s="38"/>
    </row>
    <row r="474" s="2" customFormat="1" ht="12.75">
      <c r="A474" s="38"/>
    </row>
    <row r="475" s="2" customFormat="1" ht="12.75">
      <c r="A475" s="38"/>
    </row>
    <row r="476" s="2" customFormat="1" ht="12.75">
      <c r="A476" s="38"/>
    </row>
    <row r="477" s="2" customFormat="1" ht="12.75">
      <c r="A477" s="38"/>
    </row>
    <row r="478" s="2" customFormat="1" ht="12.75">
      <c r="A478" s="38"/>
    </row>
    <row r="479" s="2" customFormat="1" ht="12.75">
      <c r="A479" s="38"/>
    </row>
    <row r="480" s="2" customFormat="1" ht="12.75">
      <c r="A480" s="38"/>
    </row>
    <row r="481" s="2" customFormat="1" ht="12.75">
      <c r="A481" s="38"/>
    </row>
    <row r="482" s="2" customFormat="1" ht="12.75">
      <c r="A482" s="38"/>
    </row>
    <row r="483" s="2" customFormat="1" ht="12.75">
      <c r="A483" s="38"/>
    </row>
    <row r="484" s="2" customFormat="1" ht="12.75">
      <c r="A484" s="38"/>
    </row>
    <row r="485" s="2" customFormat="1" ht="12.75">
      <c r="A485" s="38"/>
    </row>
    <row r="486" s="2" customFormat="1" ht="12.75">
      <c r="A486" s="38"/>
    </row>
    <row r="487" s="2" customFormat="1" ht="12.75">
      <c r="A487" s="38"/>
    </row>
    <row r="488" s="2" customFormat="1" ht="12.75">
      <c r="A488" s="38"/>
    </row>
    <row r="489" s="2" customFormat="1" ht="12.75">
      <c r="A489" s="38"/>
    </row>
    <row r="490" s="2" customFormat="1" ht="12.75">
      <c r="A490" s="38"/>
    </row>
    <row r="491" s="2" customFormat="1" ht="12.75">
      <c r="A491" s="38"/>
    </row>
    <row r="492" s="2" customFormat="1" ht="12.75">
      <c r="A492" s="38"/>
    </row>
    <row r="493" s="2" customFormat="1" ht="12.75">
      <c r="A493" s="38"/>
    </row>
    <row r="494" s="2" customFormat="1" ht="12.75">
      <c r="A494" s="38"/>
    </row>
    <row r="495" s="2" customFormat="1" ht="12.75">
      <c r="A495" s="38"/>
    </row>
    <row r="496" s="2" customFormat="1" ht="12.75">
      <c r="A496" s="38"/>
    </row>
    <row r="497" s="2" customFormat="1" ht="12.75">
      <c r="A497" s="38"/>
    </row>
    <row r="498" s="2" customFormat="1" ht="12.75">
      <c r="A498" s="38"/>
    </row>
    <row r="499" s="2" customFormat="1" ht="12.75">
      <c r="A499" s="38"/>
    </row>
    <row r="500" s="2" customFormat="1" ht="12.75">
      <c r="A500" s="38"/>
    </row>
    <row r="501" s="2" customFormat="1" ht="12.75">
      <c r="A501" s="38"/>
    </row>
    <row r="502" s="2" customFormat="1" ht="12.75">
      <c r="A502" s="38"/>
    </row>
    <row r="503" s="2" customFormat="1" ht="12.75">
      <c r="A503" s="38"/>
    </row>
    <row r="504" s="2" customFormat="1" ht="12.75">
      <c r="A504" s="38"/>
    </row>
    <row r="505" s="2" customFormat="1" ht="12.75">
      <c r="A505" s="38"/>
    </row>
    <row r="506" s="2" customFormat="1" ht="12.75">
      <c r="A506" s="38"/>
    </row>
    <row r="507" s="2" customFormat="1" ht="12.75">
      <c r="A507" s="38"/>
    </row>
    <row r="508" s="2" customFormat="1" ht="12.75">
      <c r="A508" s="38"/>
    </row>
    <row r="509" s="2" customFormat="1" ht="12.75">
      <c r="A509" s="38"/>
    </row>
    <row r="510" s="2" customFormat="1" ht="12.75">
      <c r="A510" s="38"/>
    </row>
    <row r="511" s="2" customFormat="1" ht="12.75">
      <c r="A511" s="38"/>
    </row>
    <row r="512" s="2" customFormat="1" ht="12.75">
      <c r="A512" s="38"/>
    </row>
    <row r="513" s="2" customFormat="1" ht="12.75">
      <c r="A513" s="38"/>
    </row>
    <row r="514" s="2" customFormat="1" ht="12.75">
      <c r="A514" s="38"/>
    </row>
    <row r="515" s="2" customFormat="1" ht="12.75">
      <c r="A515" s="38"/>
    </row>
    <row r="516" s="2" customFormat="1" ht="12.75">
      <c r="A516" s="38"/>
    </row>
    <row r="517" s="2" customFormat="1" ht="12.75">
      <c r="A517" s="38"/>
    </row>
    <row r="518" s="2" customFormat="1" ht="12.75">
      <c r="A518" s="38"/>
    </row>
    <row r="519" s="2" customFormat="1" ht="12.75">
      <c r="A519" s="38"/>
    </row>
    <row r="520" s="2" customFormat="1" ht="12.75">
      <c r="A520" s="38"/>
    </row>
    <row r="521" s="2" customFormat="1" ht="12.75">
      <c r="A521" s="38"/>
    </row>
    <row r="522" s="2" customFormat="1" ht="12.75">
      <c r="A522" s="38"/>
    </row>
    <row r="523" s="2" customFormat="1" ht="12.75">
      <c r="A523" s="38"/>
    </row>
    <row r="524" s="2" customFormat="1" ht="12.75">
      <c r="A524" s="38"/>
    </row>
    <row r="525" s="2" customFormat="1" ht="12.75">
      <c r="A525" s="38"/>
    </row>
    <row r="526" s="2" customFormat="1" ht="12.75">
      <c r="A526" s="38"/>
    </row>
    <row r="527" s="2" customFormat="1" ht="12.75">
      <c r="A527" s="38"/>
    </row>
    <row r="528" s="2" customFormat="1" ht="12.75">
      <c r="A528" s="38"/>
    </row>
    <row r="529" s="2" customFormat="1" ht="12.75">
      <c r="A529" s="38"/>
    </row>
    <row r="530" s="2" customFormat="1" ht="12.75">
      <c r="A530" s="38"/>
    </row>
    <row r="531" s="2" customFormat="1" ht="12.75">
      <c r="A531" s="38"/>
    </row>
    <row r="532" s="2" customFormat="1" ht="12.75">
      <c r="A532" s="38"/>
    </row>
    <row r="533" s="2" customFormat="1" ht="12.75">
      <c r="A533" s="38"/>
    </row>
    <row r="534" s="2" customFormat="1" ht="12.75">
      <c r="A534" s="38"/>
    </row>
    <row r="535" s="2" customFormat="1" ht="12.75">
      <c r="A535" s="38"/>
    </row>
    <row r="536" s="2" customFormat="1" ht="12.75">
      <c r="A536" s="38"/>
    </row>
    <row r="537" s="2" customFormat="1" ht="12.75">
      <c r="A537" s="38"/>
    </row>
    <row r="538" s="2" customFormat="1" ht="12.75">
      <c r="A538" s="38"/>
    </row>
    <row r="539" s="2" customFormat="1" ht="12.75">
      <c r="A539" s="38"/>
    </row>
    <row r="540" s="2" customFormat="1" ht="12.75">
      <c r="A540" s="38"/>
    </row>
    <row r="541" s="2" customFormat="1" ht="12.75">
      <c r="A541" s="38"/>
    </row>
    <row r="542" s="2" customFormat="1" ht="12.75">
      <c r="A542" s="38"/>
    </row>
    <row r="543" s="2" customFormat="1" ht="12.75">
      <c r="A543" s="38"/>
    </row>
    <row r="544" s="2" customFormat="1" ht="12.75">
      <c r="A544" s="38"/>
    </row>
    <row r="545" s="2" customFormat="1" ht="12.75">
      <c r="A545" s="38"/>
    </row>
    <row r="546" s="2" customFormat="1" ht="12.75">
      <c r="A546" s="38"/>
    </row>
    <row r="547" s="2" customFormat="1" ht="12.75">
      <c r="A547" s="38"/>
    </row>
    <row r="548" s="2" customFormat="1" ht="12.75">
      <c r="A548" s="38"/>
    </row>
    <row r="549" s="2" customFormat="1" ht="12.75">
      <c r="A549" s="38"/>
    </row>
    <row r="550" s="2" customFormat="1" ht="12.75">
      <c r="A550" s="38"/>
    </row>
    <row r="551" s="2" customFormat="1" ht="12.75">
      <c r="A551" s="38"/>
    </row>
    <row r="552" s="2" customFormat="1" ht="12.75">
      <c r="A552" s="38"/>
    </row>
    <row r="553" s="2" customFormat="1" ht="12.75">
      <c r="A553" s="38"/>
    </row>
    <row r="554" s="2" customFormat="1" ht="12.75">
      <c r="A554" s="38"/>
    </row>
    <row r="555" s="2" customFormat="1" ht="12.75">
      <c r="A555" s="38"/>
    </row>
    <row r="556" s="2" customFormat="1" ht="12.75">
      <c r="A556" s="38"/>
    </row>
    <row r="557" s="2" customFormat="1" ht="12.75">
      <c r="A557" s="38"/>
    </row>
    <row r="558" s="2" customFormat="1" ht="12.75">
      <c r="A558" s="38"/>
    </row>
    <row r="559" s="2" customFormat="1" ht="12.75">
      <c r="A559" s="38"/>
    </row>
    <row r="560" s="2" customFormat="1" ht="12.75">
      <c r="A560" s="38"/>
    </row>
    <row r="561" s="2" customFormat="1" ht="12.75">
      <c r="A561" s="38"/>
    </row>
    <row r="562" s="2" customFormat="1" ht="12.75">
      <c r="A562" s="38"/>
    </row>
    <row r="563" s="2" customFormat="1" ht="12.75">
      <c r="A563" s="38"/>
    </row>
  </sheetData>
  <printOptions/>
  <pageMargins left="0.5905511811023623" right="0.3937007874015748" top="1.1655511811023622" bottom="0.3937007874015748" header="0.5118110236220472" footer="0.5118110236220472"/>
  <pageSetup horizontalDpi="600" verticalDpi="600" orientation="portrait" paperSize="9" scale="97" r:id="rId2"/>
  <rowBreaks count="3" manualBreakCount="3">
    <brk id="46" max="6" man="1"/>
    <brk id="90" max="6" man="1"/>
    <brk id="14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2006-02-28T08:23:05Z</cp:lastPrinted>
  <dcterms:created xsi:type="dcterms:W3CDTF">2004-05-17T03:42:51Z</dcterms:created>
  <dcterms:modified xsi:type="dcterms:W3CDTF">2006-02-28T08:27:49Z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-622171783</vt:i4>
  </property>
  <property fmtid="{D5CDD505-2E9C-101B-9397-08002B2CF9AE}" pid="3" name="_EmailSubject">
    <vt:lpwstr>Metronic: Dividend Payout</vt:lpwstr>
  </property>
  <property fmtid="{D5CDD505-2E9C-101B-9397-08002B2CF9AE}" pid="4" name="_AuthorEmail">
    <vt:lpwstr>elaine@metronic-group.com</vt:lpwstr>
  </property>
  <property fmtid="{D5CDD505-2E9C-101B-9397-08002B2CF9AE}" pid="5" name="_AuthorEmailDisplayName">
    <vt:lpwstr>Elaine Ong</vt:lpwstr>
  </property>
  <property fmtid="{D5CDD505-2E9C-101B-9397-08002B2CF9AE}" pid="6" name="_PreviousAdHocReviewCycleID">
    <vt:i4>2068079494</vt:i4>
  </property>
</Properties>
</file>